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24226"/>
  <xr:revisionPtr revIDLastSave="0" documentId="13_ncr:1_{7E19A954-3D79-4950-8B35-6F04A760A434}" xr6:coauthVersionLast="47" xr6:coauthVersionMax="47" xr10:uidLastSave="{00000000-0000-0000-0000-000000000000}"/>
  <bookViews>
    <workbookView xWindow="-120" yWindow="-120" windowWidth="29040" windowHeight="15720" tabRatio="864" xr2:uid="{00000000-000D-0000-FFFF-FFFF00000000}"/>
  </bookViews>
  <sheets>
    <sheet name="Portfolio" sheetId="22" r:id="rId1"/>
    <sheet name="Resultado | Income Statement" sheetId="9" r:id="rId2"/>
    <sheet name="Balanço | Balance Sheet" sheetId="13" r:id="rId3"/>
    <sheet name=" Receitas | Revenues" sheetId="15" r:id="rId4"/>
    <sheet name="Indicadores | Indicators" sheetId="25" r:id="rId5"/>
    <sheet name="SOURCE" sheetId="24" state="hidden" r:id="rId6"/>
  </sheets>
  <externalReferences>
    <externalReference r:id="rId7"/>
    <externalReference r:id="rId8"/>
    <externalReference r:id="rId9"/>
  </externalReferences>
  <definedNames>
    <definedName name="_100">' Receitas | Revenues'!$D$4</definedName>
    <definedName name="ano_anterior" localSheetId="4">#REF!</definedName>
    <definedName name="ano_anterior" localSheetId="0">#REF!</definedName>
    <definedName name="ano_anterior">' Receitas | Revenues'!#REF!</definedName>
    <definedName name="language" localSheetId="2">#REF!</definedName>
    <definedName name="language" localSheetId="1">#REF!</definedName>
    <definedName name="Language">#REF!</definedName>
    <definedName name="NOI" localSheetId="4">#REF!</definedName>
    <definedName name="NOI" localSheetId="0">#REF!</definedName>
    <definedName name="NOI">' Receitas | Revenues'!#REF!</definedName>
    <definedName name="NOIFin" localSheetId="3">' Receitas | Revenues'!$C$96</definedName>
    <definedName name="NOIFin" localSheetId="4">'Indicadores | Indicators'!$K$58</definedName>
    <definedName name="NOIFin">#REF!</definedName>
    <definedName name="Português">SOURCE!#REF!</definedName>
    <definedName name="ProcurarLogo">SOURCE!#REF!</definedName>
    <definedName name="Savassi1T07" localSheetId="0">#REF!</definedName>
    <definedName name="Savassi1T07">#REF!</definedName>
    <definedName name="Unidad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82" i="15" l="1"/>
  <c r="CZ53" i="22" l="1"/>
  <c r="CZ54" i="22"/>
  <c r="CZ55" i="22"/>
  <c r="CZ56" i="22"/>
  <c r="CZ57" i="22"/>
  <c r="CZ58" i="22"/>
  <c r="CZ59" i="22"/>
  <c r="CZ60" i="22"/>
  <c r="CZ61" i="22"/>
  <c r="CZ62" i="22"/>
  <c r="CZ63" i="22"/>
  <c r="CZ64" i="22"/>
  <c r="CZ65" i="22"/>
  <c r="CZ66" i="22"/>
  <c r="CZ67" i="22"/>
  <c r="CZ68" i="22"/>
  <c r="CZ69" i="22"/>
  <c r="CZ70" i="22"/>
  <c r="CZ71" i="22"/>
  <c r="CZ72" i="22"/>
  <c r="CZ73" i="22"/>
  <c r="CZ99" i="22"/>
  <c r="CZ100" i="22"/>
  <c r="CZ101" i="22"/>
  <c r="CZ102" i="22"/>
  <c r="CZ103" i="22"/>
  <c r="CZ104" i="22"/>
  <c r="CZ119" i="22" s="1"/>
  <c r="CZ105" i="22"/>
  <c r="CZ106" i="22"/>
  <c r="CZ107" i="22"/>
  <c r="CZ108" i="22"/>
  <c r="CZ109" i="22"/>
  <c r="CZ110" i="22"/>
  <c r="CZ111" i="22"/>
  <c r="CZ112" i="22"/>
  <c r="CZ113" i="22"/>
  <c r="CZ114" i="22"/>
  <c r="CZ115" i="22"/>
  <c r="CZ116" i="22"/>
  <c r="CZ117" i="22"/>
  <c r="CZ118" i="22"/>
  <c r="CZ154" i="22"/>
  <c r="CZ155" i="22"/>
  <c r="CE100" i="22" l="1"/>
  <c r="CE101" i="22"/>
  <c r="CE102" i="22"/>
  <c r="CE103" i="22"/>
  <c r="CE104" i="22"/>
  <c r="CE105" i="22"/>
  <c r="CE106" i="22"/>
  <c r="CE107" i="22"/>
  <c r="CE108" i="22"/>
  <c r="CE109" i="22"/>
  <c r="CE110" i="22"/>
  <c r="CE111" i="22"/>
  <c r="CE112" i="22"/>
  <c r="CE113" i="22"/>
  <c r="CE114" i="22"/>
  <c r="CE115" i="22"/>
  <c r="CE116" i="22"/>
  <c r="CE117" i="22"/>
  <c r="CE118" i="22"/>
  <c r="CE99" i="22"/>
  <c r="CE54" i="22"/>
  <c r="CE55" i="22"/>
  <c r="CE56" i="22"/>
  <c r="CE57" i="22"/>
  <c r="CE58" i="22"/>
  <c r="CE59" i="22"/>
  <c r="CE60" i="22"/>
  <c r="CE61" i="22"/>
  <c r="CE62" i="22"/>
  <c r="CE63" i="22"/>
  <c r="CE64" i="22"/>
  <c r="CE65" i="22"/>
  <c r="CE66" i="22"/>
  <c r="CE67" i="22"/>
  <c r="CE68" i="22"/>
  <c r="CE69" i="22"/>
  <c r="CE70" i="22"/>
  <c r="CE71" i="22"/>
  <c r="CE72" i="22"/>
  <c r="CE53" i="22"/>
  <c r="CY12" i="9" l="1"/>
  <c r="CY11" i="9"/>
  <c r="CY10" i="9"/>
  <c r="CY9" i="9"/>
  <c r="CY8" i="9"/>
  <c r="CY7" i="9"/>
  <c r="CD16" i="9"/>
  <c r="CD18" i="9" s="1"/>
  <c r="CD34" i="9" l="1"/>
  <c r="CD36" i="9" s="1"/>
  <c r="CD40" i="9" s="1"/>
  <c r="CD80" i="15" l="1"/>
  <c r="CD82" i="15" s="1"/>
  <c r="CC80" i="15"/>
  <c r="CD32" i="15"/>
  <c r="CZ81" i="13"/>
  <c r="CZ82" i="13"/>
  <c r="CZ83" i="13"/>
  <c r="CZ84" i="13"/>
  <c r="CZ85" i="13"/>
  <c r="CZ86" i="13"/>
  <c r="CZ87" i="13"/>
  <c r="CZ88" i="13"/>
  <c r="CZ89" i="13"/>
  <c r="CZ80" i="13"/>
  <c r="CZ77" i="13"/>
  <c r="CZ64" i="13"/>
  <c r="CZ65" i="13"/>
  <c r="CZ66" i="13"/>
  <c r="CZ67" i="13"/>
  <c r="CZ68" i="13"/>
  <c r="CZ69" i="13"/>
  <c r="CZ70" i="13"/>
  <c r="CZ71" i="13"/>
  <c r="CZ72" i="13"/>
  <c r="CZ73" i="13"/>
  <c r="CZ74" i="13"/>
  <c r="CZ63" i="13"/>
  <c r="CZ49" i="13"/>
  <c r="CZ50" i="13"/>
  <c r="CZ51" i="13"/>
  <c r="CZ52" i="13"/>
  <c r="CZ53" i="13"/>
  <c r="CZ54" i="13"/>
  <c r="CZ55" i="13"/>
  <c r="CZ56" i="13"/>
  <c r="CZ57" i="13"/>
  <c r="CZ58" i="13"/>
  <c r="CZ59" i="13"/>
  <c r="CZ48" i="13"/>
  <c r="CZ27" i="13"/>
  <c r="CZ28" i="13"/>
  <c r="CZ29" i="13"/>
  <c r="CZ30" i="13"/>
  <c r="CZ31" i="13"/>
  <c r="CZ32" i="13"/>
  <c r="CZ33" i="13"/>
  <c r="CZ34" i="13"/>
  <c r="CZ35" i="13"/>
  <c r="CZ36" i="13"/>
  <c r="CZ37" i="13"/>
  <c r="CZ38" i="13"/>
  <c r="CZ39" i="13"/>
  <c r="CZ26" i="13"/>
  <c r="CZ11" i="13"/>
  <c r="CZ12" i="13"/>
  <c r="CZ13" i="13"/>
  <c r="CZ14" i="13"/>
  <c r="CZ15" i="13"/>
  <c r="CZ16" i="13"/>
  <c r="CZ17" i="13"/>
  <c r="CZ18" i="13"/>
  <c r="CZ19" i="13"/>
  <c r="CZ20" i="13"/>
  <c r="CZ10" i="13"/>
  <c r="CY39" i="9"/>
  <c r="CY38" i="9"/>
  <c r="CY37" i="9"/>
  <c r="CY20" i="9"/>
  <c r="CY21" i="9"/>
  <c r="CY22" i="9"/>
  <c r="CY23" i="9"/>
  <c r="CY24" i="9"/>
  <c r="CY25" i="9"/>
  <c r="CY26" i="9"/>
  <c r="CY27" i="9"/>
  <c r="CY28" i="9"/>
  <c r="CY29" i="9"/>
  <c r="CY30" i="9"/>
  <c r="CY31" i="9"/>
  <c r="CY32" i="9"/>
  <c r="CY33" i="9"/>
  <c r="CY19" i="9"/>
  <c r="CY17" i="9"/>
  <c r="CY15" i="9"/>
  <c r="CY13" i="9"/>
  <c r="CY14" i="9"/>
  <c r="CY35" i="9"/>
  <c r="CY61" i="9"/>
  <c r="CY62" i="9"/>
  <c r="CY63" i="9"/>
  <c r="CY65" i="9" s="1"/>
  <c r="CY29" i="25" s="1"/>
  <c r="CY64" i="9"/>
  <c r="CY66" i="9" s="1"/>
  <c r="CY30" i="25" s="1"/>
  <c r="CY59" i="15"/>
  <c r="CY79" i="15"/>
  <c r="CY78" i="15"/>
  <c r="CY77" i="15"/>
  <c r="CY76" i="15"/>
  <c r="CY75" i="15"/>
  <c r="CY74" i="15"/>
  <c r="CY73" i="15"/>
  <c r="CY72" i="15"/>
  <c r="CY71" i="15"/>
  <c r="CY70" i="15"/>
  <c r="CY69" i="15"/>
  <c r="CY68" i="15"/>
  <c r="CY67" i="15"/>
  <c r="CY66" i="15"/>
  <c r="CY65" i="15"/>
  <c r="CY64" i="15"/>
  <c r="CY63" i="15"/>
  <c r="CY62" i="15"/>
  <c r="CY61" i="15"/>
  <c r="CY60" i="15"/>
  <c r="CY34" i="15"/>
  <c r="CY35" i="15"/>
  <c r="CY36" i="15"/>
  <c r="CY37" i="15"/>
  <c r="CY38" i="15"/>
  <c r="CY39" i="15"/>
  <c r="CY40" i="15"/>
  <c r="CY41" i="15"/>
  <c r="CY42" i="15"/>
  <c r="CY43" i="15"/>
  <c r="CY44" i="15"/>
  <c r="CY45" i="15"/>
  <c r="CY46" i="15"/>
  <c r="CY47" i="15"/>
  <c r="CY48" i="15"/>
  <c r="CY49" i="15"/>
  <c r="CY50" i="15"/>
  <c r="CY51" i="15"/>
  <c r="CY52" i="15"/>
  <c r="CY53" i="15"/>
  <c r="CY54" i="15"/>
  <c r="CY33" i="15"/>
  <c r="CE21" i="13"/>
  <c r="CZ21" i="13" s="1"/>
  <c r="CE40" i="13"/>
  <c r="CZ40" i="13" s="1"/>
  <c r="CE60" i="13"/>
  <c r="CZ60" i="13" s="1"/>
  <c r="CE75" i="13"/>
  <c r="CZ75" i="13" s="1"/>
  <c r="CE90" i="13"/>
  <c r="CZ90" i="13" s="1"/>
  <c r="CD61" i="9"/>
  <c r="CD63" i="9"/>
  <c r="CD65" i="9" s="1"/>
  <c r="CD42" i="9"/>
  <c r="CD44" i="9"/>
  <c r="CD48" i="9" s="1"/>
  <c r="CD49" i="9" s="1"/>
  <c r="CD52" i="9"/>
  <c r="CD54" i="9"/>
  <c r="CD55" i="9" s="1"/>
  <c r="CD56" i="9"/>
  <c r="CD57" i="9"/>
  <c r="CD5" i="9"/>
  <c r="CY80" i="15" l="1"/>
  <c r="CD46" i="9"/>
  <c r="CD50" i="9"/>
  <c r="CD51" i="9" s="1"/>
  <c r="CD45" i="9"/>
  <c r="CD53" i="9"/>
  <c r="CD43" i="9"/>
  <c r="CE92" i="13"/>
  <c r="CZ92" i="13" s="1"/>
  <c r="CE42" i="13"/>
  <c r="CZ42" i="13" s="1"/>
  <c r="CZ49" i="22"/>
  <c r="CZ48" i="22"/>
  <c r="CZ47" i="22"/>
  <c r="CZ46" i="22"/>
  <c r="CZ45" i="22"/>
  <c r="CZ44" i="22"/>
  <c r="CZ43" i="22"/>
  <c r="CZ42" i="22"/>
  <c r="CZ41" i="22"/>
  <c r="CZ40" i="22"/>
  <c r="CZ39" i="22"/>
  <c r="CZ38" i="22"/>
  <c r="CZ37" i="22"/>
  <c r="CZ36" i="22"/>
  <c r="CZ35" i="22"/>
  <c r="CZ34" i="22"/>
  <c r="CZ33" i="22"/>
  <c r="CZ32" i="22"/>
  <c r="CZ31" i="22"/>
  <c r="CZ30" i="22"/>
  <c r="CD47" i="9" l="1"/>
  <c r="CD27" i="15"/>
  <c r="CE154" i="22"/>
  <c r="CE155" i="22"/>
  <c r="CE119" i="22" l="1"/>
  <c r="CD64" i="9" s="1"/>
  <c r="CD66" i="9" s="1"/>
  <c r="CE73" i="22"/>
  <c r="CD62" i="9" s="1"/>
  <c r="CE50" i="22"/>
  <c r="CZ50" i="22" s="1"/>
  <c r="CZ27" i="22" l="1"/>
  <c r="CZ26" i="22"/>
  <c r="CZ7" i="22"/>
  <c r="CZ96" i="22"/>
  <c r="CX7" i="15" l="1"/>
  <c r="CX8" i="15"/>
  <c r="CX9" i="15"/>
  <c r="CX10" i="15"/>
  <c r="CX11" i="15"/>
  <c r="CX12" i="15"/>
  <c r="CX13" i="15"/>
  <c r="CX14" i="15"/>
  <c r="CX27" i="15" s="1"/>
  <c r="CX15" i="15"/>
  <c r="CX16" i="15"/>
  <c r="CX17" i="15"/>
  <c r="CX18" i="15"/>
  <c r="CX19" i="15"/>
  <c r="CX20" i="15"/>
  <c r="CX21" i="15"/>
  <c r="CX22" i="15"/>
  <c r="CX23" i="15"/>
  <c r="CX24" i="15"/>
  <c r="CX25" i="15"/>
  <c r="CX26" i="15"/>
  <c r="CY27" i="15"/>
  <c r="CY8" i="15"/>
  <c r="CY9" i="15"/>
  <c r="CY10" i="15"/>
  <c r="CY11" i="15"/>
  <c r="CY12" i="15"/>
  <c r="CY13" i="15"/>
  <c r="CY14" i="15"/>
  <c r="CY15" i="15"/>
  <c r="CY16" i="15"/>
  <c r="CY17" i="15"/>
  <c r="CY18" i="15"/>
  <c r="CY19" i="15"/>
  <c r="CY20" i="15"/>
  <c r="CY21" i="15"/>
  <c r="CY22" i="15"/>
  <c r="CY23" i="15"/>
  <c r="CY24" i="15"/>
  <c r="CY25" i="15"/>
  <c r="CY26" i="15"/>
  <c r="CY7" i="15"/>
  <c r="CZ8" i="22"/>
  <c r="CZ9" i="22"/>
  <c r="CZ10" i="22"/>
  <c r="CZ11" i="22"/>
  <c r="CZ12" i="22"/>
  <c r="CZ13" i="22"/>
  <c r="CZ14" i="22"/>
  <c r="CZ15" i="22"/>
  <c r="CZ16" i="22"/>
  <c r="CZ17" i="22"/>
  <c r="CZ18" i="22"/>
  <c r="CZ19" i="22"/>
  <c r="CZ20" i="22"/>
  <c r="CZ21" i="22"/>
  <c r="CZ22" i="22"/>
  <c r="CZ23" i="22"/>
  <c r="CZ24" i="22"/>
  <c r="CZ25" i="22"/>
  <c r="CY43" i="25"/>
  <c r="CY24" i="25"/>
  <c r="CY23" i="25"/>
  <c r="CD25" i="25" l="1"/>
  <c r="CY25" i="25" s="1"/>
  <c r="CD7" i="25"/>
  <c r="CD8" i="25"/>
  <c r="CD9" i="25"/>
  <c r="CD10" i="25"/>
  <c r="CD12" i="25"/>
  <c r="CD14" i="25"/>
  <c r="CD16" i="25"/>
  <c r="CD18" i="25"/>
  <c r="CD21" i="25"/>
  <c r="CD27" i="25"/>
  <c r="CY27" i="25" s="1"/>
  <c r="CD28" i="25"/>
  <c r="CY28" i="25" s="1"/>
  <c r="CD29" i="25"/>
  <c r="CD30" i="25"/>
  <c r="CD31" i="25"/>
  <c r="CD32" i="25"/>
  <c r="CD43" i="25"/>
  <c r="CD35" i="25"/>
  <c r="CE96" i="22"/>
  <c r="CE27" i="22"/>
  <c r="CD6" i="25"/>
  <c r="CD26" i="25" s="1"/>
  <c r="CC6" i="15"/>
  <c r="CC58" i="15" s="1"/>
  <c r="CD6" i="15"/>
  <c r="CD31" i="15" s="1"/>
  <c r="CE144" i="22"/>
  <c r="CX154" i="22"/>
  <c r="CY154" i="22"/>
  <c r="CX155" i="22"/>
  <c r="CY155" i="22"/>
  <c r="CE6" i="22"/>
  <c r="CE149" i="22" s="1"/>
  <c r="CD33" i="25" l="1"/>
  <c r="CD36" i="25"/>
  <c r="CD34" i="25"/>
  <c r="CD19" i="25" s="1"/>
  <c r="CD13" i="25"/>
  <c r="CD15" i="25"/>
  <c r="CD11" i="25"/>
  <c r="CD20" i="25"/>
  <c r="CD17" i="25"/>
  <c r="CD58" i="15"/>
  <c r="CE29" i="22"/>
  <c r="CE121" i="22" s="1"/>
  <c r="CC31" i="15"/>
  <c r="CE52" i="22"/>
  <c r="CE75" i="22"/>
  <c r="CE153" i="22"/>
  <c r="CE145" i="22"/>
  <c r="CE157" i="22"/>
  <c r="CE98" i="22"/>
  <c r="CD22" i="25" l="1"/>
  <c r="BO95" i="22"/>
  <c r="AY94" i="22"/>
  <c r="AY117" i="22" s="1"/>
  <c r="AE92" i="22"/>
  <c r="AE91" i="22"/>
  <c r="AE90" i="22"/>
  <c r="AA89" i="22"/>
  <c r="S88" i="22"/>
  <c r="S111" i="22" s="1"/>
  <c r="O87" i="22"/>
  <c r="M86" i="22"/>
  <c r="I85" i="22"/>
  <c r="CC55" i="15" l="1"/>
  <c r="CY55" i="15" l="1"/>
  <c r="CY32" i="15" s="1"/>
  <c r="CC32" i="15"/>
  <c r="CD21" i="13"/>
  <c r="CD154" i="22" l="1"/>
  <c r="CC25" i="25" l="1"/>
  <c r="CD96" i="22" l="1"/>
  <c r="CD99" i="22"/>
  <c r="CD100" i="22"/>
  <c r="CD101" i="22"/>
  <c r="CD102" i="22"/>
  <c r="CD103" i="22"/>
  <c r="CD104" i="22"/>
  <c r="CD105" i="22"/>
  <c r="CD106" i="22"/>
  <c r="CD107" i="22"/>
  <c r="CD108" i="22"/>
  <c r="CD109" i="22"/>
  <c r="CD110" i="22"/>
  <c r="CD111" i="22"/>
  <c r="CD112" i="22"/>
  <c r="CD113" i="22"/>
  <c r="CD114" i="22"/>
  <c r="CD115" i="22"/>
  <c r="CD27" i="22"/>
  <c r="CD50" i="22" s="1"/>
  <c r="CC27" i="15" l="1"/>
  <c r="CC35" i="25" s="1"/>
  <c r="CC43" i="25"/>
  <c r="CB43" i="25"/>
  <c r="CC6" i="25"/>
  <c r="CC26" i="25" s="1"/>
  <c r="CC9" i="25"/>
  <c r="CC31" i="25"/>
  <c r="CB25" i="25"/>
  <c r="CC82" i="15"/>
  <c r="CD90" i="13"/>
  <c r="CD60" i="13"/>
  <c r="CD75" i="13"/>
  <c r="CD40" i="13"/>
  <c r="CB5" i="9"/>
  <c r="CC5" i="9"/>
  <c r="CC6" i="9"/>
  <c r="CC16" i="9"/>
  <c r="CC18" i="9" s="1"/>
  <c r="CC61" i="9"/>
  <c r="CC27" i="25" s="1"/>
  <c r="CC63" i="9"/>
  <c r="CC65" i="9" s="1"/>
  <c r="CC29" i="25" s="1"/>
  <c r="CD6" i="22"/>
  <c r="CD53" i="22"/>
  <c r="CD54" i="22"/>
  <c r="CD55" i="22"/>
  <c r="CD56" i="22"/>
  <c r="CD57" i="22"/>
  <c r="CD58" i="22"/>
  <c r="CD59" i="22"/>
  <c r="CD60" i="22"/>
  <c r="CD61" i="22"/>
  <c r="CD62" i="22"/>
  <c r="CD63" i="22"/>
  <c r="CD64" i="22"/>
  <c r="CD65" i="22"/>
  <c r="CD66" i="22"/>
  <c r="CD67" i="22"/>
  <c r="CD68" i="22"/>
  <c r="CD69" i="22"/>
  <c r="CD70" i="22"/>
  <c r="CD71" i="22"/>
  <c r="CD72" i="22"/>
  <c r="CD116" i="22"/>
  <c r="CD117" i="22"/>
  <c r="CD118" i="22"/>
  <c r="CD144" i="22"/>
  <c r="CD155" i="22"/>
  <c r="CC32" i="25" s="1"/>
  <c r="CC56" i="9" l="1"/>
  <c r="CY6" i="9"/>
  <c r="CD153" i="22"/>
  <c r="CD157" i="22"/>
  <c r="CD92" i="13"/>
  <c r="CC7" i="25"/>
  <c r="CC34" i="9"/>
  <c r="CC36" i="9" s="1"/>
  <c r="CC52" i="9" s="1"/>
  <c r="CC8" i="25"/>
  <c r="CC57" i="9"/>
  <c r="CC18" i="25"/>
  <c r="CC20" i="25" s="1"/>
  <c r="CC10" i="25"/>
  <c r="CC33" i="25"/>
  <c r="CD98" i="22"/>
  <c r="CD29" i="22"/>
  <c r="CD121" i="22" s="1"/>
  <c r="CC36" i="25"/>
  <c r="CD42" i="13"/>
  <c r="CD119" i="22"/>
  <c r="CC64" i="9" s="1"/>
  <c r="CC66" i="9" s="1"/>
  <c r="CC30" i="25" s="1"/>
  <c r="CC34" i="25" s="1"/>
  <c r="CD73" i="22"/>
  <c r="CC62" i="9" s="1"/>
  <c r="CC28" i="25" s="1"/>
  <c r="CD149" i="22"/>
  <c r="CD52" i="22"/>
  <c r="CD145" i="22"/>
  <c r="CD75" i="22"/>
  <c r="CY56" i="9" l="1"/>
  <c r="CY57" i="9" s="1"/>
  <c r="CY20" i="25" s="1"/>
  <c r="CY16" i="9"/>
  <c r="CY18" i="9" s="1"/>
  <c r="CY34" i="9" s="1"/>
  <c r="CY36" i="9" s="1"/>
  <c r="CC54" i="9"/>
  <c r="CC14" i="25" s="1"/>
  <c r="CC17" i="25" s="1"/>
  <c r="CC40" i="9"/>
  <c r="CC42" i="9" s="1"/>
  <c r="CC11" i="25"/>
  <c r="CC19" i="25"/>
  <c r="CC53" i="9"/>
  <c r="CC50" i="9"/>
  <c r="CB75" i="13"/>
  <c r="CC88" i="13"/>
  <c r="CC86" i="13"/>
  <c r="CC85" i="13"/>
  <c r="CC84" i="13"/>
  <c r="CC82" i="13"/>
  <c r="CC80" i="13"/>
  <c r="CC74" i="13"/>
  <c r="CC72" i="13"/>
  <c r="CC71" i="13"/>
  <c r="CC68" i="13"/>
  <c r="CC67" i="13"/>
  <c r="CC65" i="13"/>
  <c r="CC64" i="13"/>
  <c r="CC63" i="13"/>
  <c r="CC59" i="13"/>
  <c r="CC57" i="13"/>
  <c r="CC55" i="13"/>
  <c r="CC54" i="13"/>
  <c r="CC51" i="13"/>
  <c r="CC50" i="13"/>
  <c r="CC48" i="13"/>
  <c r="CC38" i="13"/>
  <c r="CC37" i="13"/>
  <c r="CC36" i="13"/>
  <c r="CC34" i="13"/>
  <c r="CC33" i="13"/>
  <c r="CC32" i="13"/>
  <c r="CC31" i="13"/>
  <c r="CC29" i="13"/>
  <c r="CC27" i="13"/>
  <c r="CC26" i="13"/>
  <c r="CC20" i="13"/>
  <c r="CC19" i="13"/>
  <c r="CC15" i="13"/>
  <c r="CC12" i="13"/>
  <c r="CC11" i="13"/>
  <c r="CC10" i="13"/>
  <c r="CC55" i="9" l="1"/>
  <c r="CC44" i="9"/>
  <c r="CC45" i="9" s="1"/>
  <c r="CY54" i="9"/>
  <c r="CY55" i="9" s="1"/>
  <c r="CY52" i="9"/>
  <c r="CY53" i="9" s="1"/>
  <c r="CY40" i="9"/>
  <c r="CC15" i="25"/>
  <c r="CC51" i="9"/>
  <c r="CC16" i="25" s="1"/>
  <c r="CC12" i="25"/>
  <c r="CC13" i="25" s="1"/>
  <c r="CC48" i="9"/>
  <c r="CC43" i="9"/>
  <c r="CC46" i="9"/>
  <c r="CC47" i="9" s="1"/>
  <c r="CY42" i="9" l="1"/>
  <c r="CY44" i="9"/>
  <c r="CC49" i="9"/>
  <c r="CC21" i="25"/>
  <c r="CC22" i="25" s="1"/>
  <c r="CC16" i="13"/>
  <c r="CC21" i="13" s="1"/>
  <c r="CY46" i="9" l="1"/>
  <c r="CY47" i="9" s="1"/>
  <c r="CY43" i="9"/>
  <c r="CY48" i="9"/>
  <c r="CY49" i="9" s="1"/>
  <c r="CY45" i="9"/>
  <c r="CC52" i="13"/>
  <c r="CC81" i="13" l="1"/>
  <c r="CC89" i="13" l="1"/>
  <c r="CC35" i="13" l="1"/>
  <c r="CC83" i="13" l="1"/>
  <c r="CC154" i="22" l="1"/>
  <c r="CB6" i="25" l="1"/>
  <c r="CB26" i="25" s="1"/>
  <c r="CB9" i="25"/>
  <c r="CB31" i="25"/>
  <c r="CB6" i="15"/>
  <c r="CB31" i="15" s="1"/>
  <c r="CB27" i="15"/>
  <c r="CB35" i="25" s="1"/>
  <c r="CB32" i="15"/>
  <c r="CB80" i="15"/>
  <c r="CB82" i="15" s="1"/>
  <c r="CC75" i="13"/>
  <c r="CC40" i="13"/>
  <c r="CC42" i="13" s="1"/>
  <c r="CC60" i="13"/>
  <c r="CC90" i="13"/>
  <c r="CB16" i="9"/>
  <c r="CB18" i="9" s="1"/>
  <c r="CB6" i="9"/>
  <c r="CB10" i="25" s="1"/>
  <c r="CC144" i="22"/>
  <c r="CC155" i="22"/>
  <c r="CB32" i="25" s="1"/>
  <c r="CC99" i="22"/>
  <c r="CC100" i="22"/>
  <c r="CC101" i="22"/>
  <c r="CC102" i="22"/>
  <c r="CC103" i="22"/>
  <c r="CC104" i="22"/>
  <c r="CC105" i="22"/>
  <c r="CC106" i="22"/>
  <c r="CC107" i="22"/>
  <c r="CC108" i="22"/>
  <c r="CC109" i="22"/>
  <c r="CC110" i="22"/>
  <c r="CC111" i="22"/>
  <c r="CC112" i="22"/>
  <c r="CC113" i="22"/>
  <c r="CC114" i="22"/>
  <c r="CC115" i="22"/>
  <c r="CC116" i="22"/>
  <c r="CC117" i="22"/>
  <c r="CC118" i="22"/>
  <c r="CC96" i="22"/>
  <c r="CB63" i="9" s="1"/>
  <c r="CB65" i="9" s="1"/>
  <c r="CB29" i="25" s="1"/>
  <c r="CC69" i="22"/>
  <c r="CC53" i="22"/>
  <c r="CC54" i="22"/>
  <c r="CC55" i="22"/>
  <c r="CC56" i="22"/>
  <c r="CC57" i="22"/>
  <c r="CC58" i="22"/>
  <c r="CC59" i="22"/>
  <c r="CC60" i="22"/>
  <c r="CC61" i="22"/>
  <c r="CC62" i="22"/>
  <c r="CC63" i="22"/>
  <c r="CC64" i="22"/>
  <c r="CC65" i="22"/>
  <c r="CC66" i="22"/>
  <c r="CC67" i="22"/>
  <c r="CC68" i="22"/>
  <c r="CC70" i="22"/>
  <c r="CC71" i="22"/>
  <c r="CC72" i="22"/>
  <c r="CC27" i="22"/>
  <c r="CB61" i="9" s="1"/>
  <c r="CB27" i="25" s="1"/>
  <c r="CC6" i="22"/>
  <c r="CC153" i="22" s="1"/>
  <c r="CA46" i="25"/>
  <c r="CC50" i="22" l="1"/>
  <c r="CB33" i="25"/>
  <c r="CC73" i="22"/>
  <c r="CB62" i="9" s="1"/>
  <c r="CB28" i="25" s="1"/>
  <c r="CB8" i="25"/>
  <c r="CB34" i="9"/>
  <c r="CB36" i="9" s="1"/>
  <c r="CB52" i="9" s="1"/>
  <c r="CB7" i="25"/>
  <c r="CC119" i="22"/>
  <c r="CB64" i="9" s="1"/>
  <c r="CB66" i="9" s="1"/>
  <c r="CB30" i="25" s="1"/>
  <c r="CB34" i="25" s="1"/>
  <c r="CB11" i="25" s="1"/>
  <c r="CB36" i="25"/>
  <c r="CB58" i="15"/>
  <c r="CC92" i="13"/>
  <c r="CB56" i="9"/>
  <c r="CC29" i="22"/>
  <c r="CC121" i="22" s="1"/>
  <c r="CC98" i="22"/>
  <c r="CC75" i="22"/>
  <c r="CC157" i="22"/>
  <c r="CC149" i="22"/>
  <c r="CC145" i="22"/>
  <c r="CC52" i="22"/>
  <c r="CA45" i="25"/>
  <c r="CA44" i="25"/>
  <c r="CB57" i="9" l="1"/>
  <c r="CB18" i="25"/>
  <c r="CB20" i="25" s="1"/>
  <c r="CB54" i="9"/>
  <c r="CB40" i="9"/>
  <c r="CB42" i="9" s="1"/>
  <c r="CB50" i="9"/>
  <c r="CB53" i="9"/>
  <c r="CB154" i="22"/>
  <c r="CB19" i="25" l="1"/>
  <c r="CB51" i="9"/>
  <c r="CB16" i="25" s="1"/>
  <c r="CB12" i="25"/>
  <c r="CB13" i="25" s="1"/>
  <c r="CB55" i="9"/>
  <c r="CB14" i="25"/>
  <c r="CB44" i="9"/>
  <c r="CB45" i="9" s="1"/>
  <c r="CB43" i="9"/>
  <c r="CB46" i="9"/>
  <c r="CB47" i="9" s="1"/>
  <c r="CB17" i="25" l="1"/>
  <c r="CB15" i="25"/>
  <c r="CB48" i="9"/>
  <c r="CB49" i="9" l="1"/>
  <c r="CB21" i="25"/>
  <c r="CB22" i="25" s="1"/>
  <c r="CA6" i="9"/>
  <c r="BZ6" i="9" l="1"/>
  <c r="CB99" i="22" l="1"/>
  <c r="CB72" i="22" l="1"/>
  <c r="CB71" i="22"/>
  <c r="CB70" i="22"/>
  <c r="CB69" i="22"/>
  <c r="CB68" i="22"/>
  <c r="CB67" i="22"/>
  <c r="CB66" i="22"/>
  <c r="CB65" i="22"/>
  <c r="CB64" i="22"/>
  <c r="CB63" i="22"/>
  <c r="CB62" i="22"/>
  <c r="CB61" i="22"/>
  <c r="CB60" i="22"/>
  <c r="CB59" i="22"/>
  <c r="CB58" i="22"/>
  <c r="CB57" i="22"/>
  <c r="CB56" i="22"/>
  <c r="CB55" i="22"/>
  <c r="CB54" i="22"/>
  <c r="CB53" i="22"/>
  <c r="CA25" i="25"/>
  <c r="CA43" i="25"/>
  <c r="CA10" i="25"/>
  <c r="CY10" i="25" s="1"/>
  <c r="CA6" i="25"/>
  <c r="CA26" i="25" s="1"/>
  <c r="CA31" i="25"/>
  <c r="CY31" i="25" s="1"/>
  <c r="CY33" i="25" s="1"/>
  <c r="CA80" i="15"/>
  <c r="CA82" i="15" s="1"/>
  <c r="CA32" i="15"/>
  <c r="CA27" i="15"/>
  <c r="CA6" i="15"/>
  <c r="CA58" i="15" s="1"/>
  <c r="CB90" i="13"/>
  <c r="CB60" i="13"/>
  <c r="CB40" i="13"/>
  <c r="CB21" i="13"/>
  <c r="CA21" i="13"/>
  <c r="CA5" i="9"/>
  <c r="CA154" i="22"/>
  <c r="CB107" i="22"/>
  <c r="CA107" i="22"/>
  <c r="CB96" i="22"/>
  <c r="CA63" i="9" s="1"/>
  <c r="CA65" i="9" s="1"/>
  <c r="CA29" i="25" s="1"/>
  <c r="CA59" i="22"/>
  <c r="CB100" i="22"/>
  <c r="CB101" i="22"/>
  <c r="CB102" i="22"/>
  <c r="CB103" i="22"/>
  <c r="CB104" i="22"/>
  <c r="CB105" i="22"/>
  <c r="CB106" i="22"/>
  <c r="CB108" i="22"/>
  <c r="CB109" i="22"/>
  <c r="CB110" i="22"/>
  <c r="CB111" i="22"/>
  <c r="CB112" i="22"/>
  <c r="CB113" i="22"/>
  <c r="CB114" i="22"/>
  <c r="CB115" i="22"/>
  <c r="CB116" i="22"/>
  <c r="CB117" i="22"/>
  <c r="CB118" i="22"/>
  <c r="CB6" i="22"/>
  <c r="CB52" i="22" s="1"/>
  <c r="CB144" i="22"/>
  <c r="CB155" i="22"/>
  <c r="CA32" i="25" s="1"/>
  <c r="CY32" i="25" s="1"/>
  <c r="CY34" i="25" s="1"/>
  <c r="BZ80" i="15"/>
  <c r="BZ32" i="15"/>
  <c r="BZ27" i="15"/>
  <c r="CA54" i="22"/>
  <c r="CA55" i="22"/>
  <c r="CA56" i="22"/>
  <c r="CA57" i="22"/>
  <c r="CA58" i="22"/>
  <c r="CA60" i="22"/>
  <c r="CA61" i="22"/>
  <c r="CA62" i="22"/>
  <c r="CA63" i="22"/>
  <c r="CA64" i="22"/>
  <c r="CA65" i="22"/>
  <c r="CA66" i="22"/>
  <c r="CA67" i="22"/>
  <c r="CA68" i="22"/>
  <c r="CA69" i="22"/>
  <c r="CA70" i="22"/>
  <c r="CA71" i="22"/>
  <c r="CA72" i="22"/>
  <c r="CA53" i="22"/>
  <c r="CA100" i="22"/>
  <c r="CA101" i="22"/>
  <c r="CA102" i="22"/>
  <c r="CA103" i="22"/>
  <c r="CA104" i="22"/>
  <c r="CA105" i="22"/>
  <c r="CA106" i="22"/>
  <c r="CA108" i="22"/>
  <c r="CA109" i="22"/>
  <c r="CA110" i="22"/>
  <c r="CA111" i="22"/>
  <c r="CA112" i="22"/>
  <c r="CA113" i="22"/>
  <c r="CA114" i="22"/>
  <c r="CA115" i="22"/>
  <c r="CA116" i="22"/>
  <c r="CA117" i="22"/>
  <c r="CA118" i="22"/>
  <c r="CA99" i="22"/>
  <c r="CY30" i="22"/>
  <c r="CY99" i="22" s="1"/>
  <c r="CY8" i="22"/>
  <c r="CY9" i="22"/>
  <c r="CY10" i="22"/>
  <c r="CY11" i="22"/>
  <c r="CY12" i="22"/>
  <c r="CY13" i="22"/>
  <c r="CY14" i="22"/>
  <c r="CY15" i="22"/>
  <c r="CY16" i="22"/>
  <c r="CY17" i="22"/>
  <c r="CY18" i="22"/>
  <c r="CY19" i="22"/>
  <c r="CY20" i="22"/>
  <c r="CY21" i="22"/>
  <c r="CY22" i="22"/>
  <c r="CY23" i="22"/>
  <c r="CY24" i="22"/>
  <c r="CY25" i="22"/>
  <c r="CY26" i="22"/>
  <c r="CY7" i="22"/>
  <c r="CY11" i="25" l="1"/>
  <c r="CA35" i="25"/>
  <c r="CA33" i="25"/>
  <c r="CB92" i="13"/>
  <c r="CB42" i="13"/>
  <c r="CB27" i="22"/>
  <c r="CA61" i="9" s="1"/>
  <c r="CA27" i="25" s="1"/>
  <c r="CA31" i="15"/>
  <c r="CA119" i="22"/>
  <c r="CY27" i="22"/>
  <c r="CB73" i="22"/>
  <c r="CA62" i="9" s="1"/>
  <c r="CA28" i="25" s="1"/>
  <c r="CB29" i="22"/>
  <c r="CB121" i="22" s="1"/>
  <c r="CB75" i="22"/>
  <c r="CB119" i="22"/>
  <c r="CA64" i="9" s="1"/>
  <c r="CA66" i="9" s="1"/>
  <c r="CA30" i="25" s="1"/>
  <c r="CA34" i="25" s="1"/>
  <c r="CA11" i="25" s="1"/>
  <c r="CB157" i="22"/>
  <c r="CB153" i="22"/>
  <c r="CB149" i="22"/>
  <c r="CB145" i="22"/>
  <c r="CB98" i="22"/>
  <c r="CY96" i="22"/>
  <c r="CA96" i="22"/>
  <c r="CA27" i="22"/>
  <c r="CA50" i="22" s="1"/>
  <c r="CA36" i="25" l="1"/>
  <c r="CY35" i="25"/>
  <c r="CY36" i="25" s="1"/>
  <c r="CB50" i="22"/>
  <c r="BZ154" i="22"/>
  <c r="CX68" i="15" l="1"/>
  <c r="CX48" i="15"/>
  <c r="CX42" i="15"/>
  <c r="CX75" i="15"/>
  <c r="CX78" i="15"/>
  <c r="CX71" i="15"/>
  <c r="CX79" i="15"/>
  <c r="CX60" i="15"/>
  <c r="CX61" i="15"/>
  <c r="CX62" i="15"/>
  <c r="CX63" i="15"/>
  <c r="CX64" i="15"/>
  <c r="CX65" i="15"/>
  <c r="CX66" i="15"/>
  <c r="CX67" i="15"/>
  <c r="CX69" i="15"/>
  <c r="CX70" i="15"/>
  <c r="CX72" i="15"/>
  <c r="CX73" i="15"/>
  <c r="CX74" i="15"/>
  <c r="CX76" i="15"/>
  <c r="CX77" i="15"/>
  <c r="CX59" i="15"/>
  <c r="CX52" i="15"/>
  <c r="CX53" i="15"/>
  <c r="CX54" i="15"/>
  <c r="CX34" i="15"/>
  <c r="CX35" i="15"/>
  <c r="CX36" i="15"/>
  <c r="CX37" i="15"/>
  <c r="CX38" i="15"/>
  <c r="CX39" i="15"/>
  <c r="CX40" i="15"/>
  <c r="CX41" i="15"/>
  <c r="CX43" i="15"/>
  <c r="CX44" i="15"/>
  <c r="CX45" i="15"/>
  <c r="CX46" i="15"/>
  <c r="CX47" i="15"/>
  <c r="CX49" i="15"/>
  <c r="CX50" i="15"/>
  <c r="CX51" i="15"/>
  <c r="CX33" i="15"/>
  <c r="BZ25" i="25" l="1"/>
  <c r="BZ35" i="25" l="1"/>
  <c r="CX23" i="25"/>
  <c r="CX25" i="25"/>
  <c r="CX24" i="25"/>
  <c r="CX43" i="25"/>
  <c r="BZ43" i="25"/>
  <c r="BZ31" i="25"/>
  <c r="BZ6" i="25"/>
  <c r="BZ26" i="25" s="1"/>
  <c r="BZ82" i="15"/>
  <c r="BY80" i="15"/>
  <c r="CW59" i="15"/>
  <c r="CW33" i="15"/>
  <c r="CV33" i="15"/>
  <c r="CU7" i="15"/>
  <c r="BZ6" i="15"/>
  <c r="BZ58" i="15" s="1"/>
  <c r="BY32" i="15"/>
  <c r="CX10" i="13"/>
  <c r="CY81" i="13"/>
  <c r="CY82" i="13"/>
  <c r="CY83" i="13"/>
  <c r="CY84" i="13"/>
  <c r="CY85" i="13"/>
  <c r="CY86" i="13"/>
  <c r="CY87" i="13"/>
  <c r="CY88" i="13"/>
  <c r="CY89" i="13"/>
  <c r="CY80" i="13"/>
  <c r="CY64" i="13"/>
  <c r="CY65" i="13"/>
  <c r="CY66" i="13"/>
  <c r="CY67" i="13"/>
  <c r="CY68" i="13"/>
  <c r="CY69" i="13"/>
  <c r="CY70" i="13"/>
  <c r="CY71" i="13"/>
  <c r="CY72" i="13"/>
  <c r="CY73" i="13"/>
  <c r="CY74" i="13"/>
  <c r="CY63" i="13"/>
  <c r="CY49" i="13"/>
  <c r="CY50" i="13"/>
  <c r="CY51" i="13"/>
  <c r="CY52" i="13"/>
  <c r="CY53" i="13"/>
  <c r="CY54" i="13"/>
  <c r="CY55" i="13"/>
  <c r="CY56" i="13"/>
  <c r="CY57" i="13"/>
  <c r="CY58" i="13"/>
  <c r="CY59" i="13"/>
  <c r="CY48" i="13"/>
  <c r="CY10" i="13"/>
  <c r="CX80" i="15" l="1"/>
  <c r="CX82" i="15" s="1"/>
  <c r="BZ31" i="15"/>
  <c r="CX77" i="13"/>
  <c r="CY77" i="13"/>
  <c r="CY39" i="13"/>
  <c r="CY27" i="13"/>
  <c r="CY28" i="13"/>
  <c r="CY29" i="13"/>
  <c r="CY30" i="13"/>
  <c r="CY31" i="13"/>
  <c r="CY32" i="13"/>
  <c r="CY33" i="13"/>
  <c r="CY34" i="13"/>
  <c r="CY35" i="13"/>
  <c r="CY36" i="13"/>
  <c r="CY37" i="13"/>
  <c r="CY38" i="13"/>
  <c r="CY26" i="13"/>
  <c r="CY20" i="13"/>
  <c r="CY11" i="13"/>
  <c r="CY12" i="13"/>
  <c r="CY13" i="13"/>
  <c r="CY14" i="13"/>
  <c r="CY15" i="13"/>
  <c r="CY16" i="13"/>
  <c r="CY17" i="13"/>
  <c r="CY18" i="13"/>
  <c r="CY19" i="13"/>
  <c r="CA90" i="13"/>
  <c r="CY90" i="13" s="1"/>
  <c r="CA75" i="13"/>
  <c r="CY75" i="13" s="1"/>
  <c r="CA60" i="13"/>
  <c r="CA40" i="13"/>
  <c r="CY40" i="13" s="1"/>
  <c r="CX35" i="9"/>
  <c r="CX21" i="9"/>
  <c r="CX25" i="9"/>
  <c r="CX28" i="9"/>
  <c r="CX31" i="9"/>
  <c r="BZ5" i="9"/>
  <c r="CY31" i="22"/>
  <c r="CY100" i="22" s="1"/>
  <c r="CY32" i="22"/>
  <c r="CY101" i="22" s="1"/>
  <c r="CY33" i="22"/>
  <c r="CY102" i="22" s="1"/>
  <c r="CY34" i="22"/>
  <c r="CY103" i="22" s="1"/>
  <c r="CY35" i="22"/>
  <c r="CY104" i="22" s="1"/>
  <c r="CY36" i="22"/>
  <c r="CY105" i="22" s="1"/>
  <c r="CY37" i="22"/>
  <c r="CY106" i="22" s="1"/>
  <c r="CY38" i="22"/>
  <c r="CY107" i="22" s="1"/>
  <c r="CY39" i="22"/>
  <c r="CY108" i="22" s="1"/>
  <c r="CY40" i="22"/>
  <c r="CY109" i="22" s="1"/>
  <c r="CY41" i="22"/>
  <c r="CY110" i="22" s="1"/>
  <c r="CY42" i="22"/>
  <c r="CY111" i="22" s="1"/>
  <c r="CY43" i="22"/>
  <c r="CY112" i="22" s="1"/>
  <c r="CY44" i="22"/>
  <c r="CY113" i="22" s="1"/>
  <c r="CY45" i="22"/>
  <c r="CY114" i="22" s="1"/>
  <c r="CY46" i="22"/>
  <c r="CY115" i="22" s="1"/>
  <c r="CY47" i="22"/>
  <c r="CY116" i="22" s="1"/>
  <c r="CY48" i="22"/>
  <c r="CY117" i="22" s="1"/>
  <c r="CY49" i="22"/>
  <c r="CA155" i="22"/>
  <c r="BZ32" i="25" s="1"/>
  <c r="CA144" i="22"/>
  <c r="BZ63" i="9"/>
  <c r="BZ65" i="9" s="1"/>
  <c r="BZ29" i="25" s="1"/>
  <c r="BZ33" i="25" s="1"/>
  <c r="CA6" i="22"/>
  <c r="CA157" i="22" s="1"/>
  <c r="CY72" i="22" l="1"/>
  <c r="CY118" i="22"/>
  <c r="CY119" i="22" s="1"/>
  <c r="BZ10" i="25"/>
  <c r="CA92" i="13"/>
  <c r="CY92" i="13" s="1"/>
  <c r="CY60" i="13"/>
  <c r="CA42" i="13"/>
  <c r="CY42" i="13" s="1"/>
  <c r="CY21" i="13"/>
  <c r="BZ36" i="25"/>
  <c r="CA52" i="22"/>
  <c r="CA98" i="22"/>
  <c r="CA153" i="22"/>
  <c r="CA29" i="22"/>
  <c r="CA121" i="22" s="1"/>
  <c r="CA145" i="22"/>
  <c r="CA75" i="22"/>
  <c r="CA149" i="22"/>
  <c r="BZ64" i="9"/>
  <c r="BZ66" i="9" s="1"/>
  <c r="BZ30" i="25" s="1"/>
  <c r="BZ34" i="25" s="1"/>
  <c r="BZ11" i="25" l="1"/>
  <c r="BY6" i="9" l="1"/>
  <c r="BZ90" i="13" l="1"/>
  <c r="BZ96" i="22" l="1"/>
  <c r="BZ27" i="22"/>
  <c r="BZ99" i="22" l="1"/>
  <c r="BZ100" i="22"/>
  <c r="BZ101" i="22"/>
  <c r="BZ102" i="22"/>
  <c r="BZ103" i="22"/>
  <c r="BZ104" i="22"/>
  <c r="BZ105" i="22"/>
  <c r="BZ106" i="22"/>
  <c r="BZ107" i="22"/>
  <c r="BZ108" i="22"/>
  <c r="BZ109" i="22"/>
  <c r="BZ110" i="22"/>
  <c r="BZ111" i="22"/>
  <c r="BZ112" i="22"/>
  <c r="BZ113" i="22"/>
  <c r="BZ114" i="22"/>
  <c r="BZ115" i="22"/>
  <c r="BZ116" i="22"/>
  <c r="BZ117" i="22"/>
  <c r="BZ118" i="22"/>
  <c r="BZ53" i="22"/>
  <c r="BZ54" i="22"/>
  <c r="BZ55" i="22"/>
  <c r="BZ56" i="22"/>
  <c r="BZ57" i="22"/>
  <c r="BZ58" i="22"/>
  <c r="BZ59" i="22"/>
  <c r="BZ60" i="22"/>
  <c r="BZ61" i="22"/>
  <c r="BZ62" i="22"/>
  <c r="BZ63" i="22"/>
  <c r="BZ64" i="22"/>
  <c r="BZ65" i="22"/>
  <c r="BZ66" i="22"/>
  <c r="BZ67" i="22"/>
  <c r="BZ68" i="22"/>
  <c r="BZ69" i="22"/>
  <c r="BZ70" i="22"/>
  <c r="BZ71" i="22"/>
  <c r="BZ72" i="22"/>
  <c r="BZ119" i="22" l="1"/>
  <c r="BZ73" i="22"/>
  <c r="BX25" i="25" l="1"/>
  <c r="BY25" i="25" l="1"/>
  <c r="BY43" i="25"/>
  <c r="BY31" i="25" l="1"/>
  <c r="BY6" i="25"/>
  <c r="BY26" i="25" s="1"/>
  <c r="BY82" i="15"/>
  <c r="BY27" i="15"/>
  <c r="BY35" i="25" s="1"/>
  <c r="BY6" i="15"/>
  <c r="BY58" i="15" s="1"/>
  <c r="BZ75" i="13"/>
  <c r="BZ60" i="13"/>
  <c r="BZ21" i="13"/>
  <c r="BZ40" i="13"/>
  <c r="BY64" i="9"/>
  <c r="BY66" i="9" s="1"/>
  <c r="BY30" i="25" s="1"/>
  <c r="BY10" i="25"/>
  <c r="BY5" i="9"/>
  <c r="BZ155" i="22"/>
  <c r="BY32" i="25" s="1"/>
  <c r="BZ144" i="22"/>
  <c r="BY63" i="9"/>
  <c r="BY65" i="9" s="1"/>
  <c r="BY29" i="25" s="1"/>
  <c r="BY62" i="9"/>
  <c r="BY28" i="25" s="1"/>
  <c r="BY61" i="9"/>
  <c r="BY27" i="25" s="1"/>
  <c r="BZ6" i="22"/>
  <c r="BZ52" i="22" s="1"/>
  <c r="BZ92" i="13" l="1"/>
  <c r="BZ42" i="13"/>
  <c r="BY33" i="25"/>
  <c r="BY34" i="25"/>
  <c r="BY11" i="25" s="1"/>
  <c r="BY36" i="25"/>
  <c r="BZ50" i="22"/>
  <c r="BY31" i="15"/>
  <c r="BZ98" i="22"/>
  <c r="BZ75" i="22"/>
  <c r="BZ157" i="22"/>
  <c r="BZ145" i="22"/>
  <c r="BZ149" i="22"/>
  <c r="BZ29" i="22"/>
  <c r="BZ121" i="22" s="1"/>
  <c r="BZ153" i="22"/>
  <c r="BY99" i="22" l="1"/>
  <c r="BY100" i="22"/>
  <c r="BY101" i="22"/>
  <c r="BY102" i="22"/>
  <c r="BY103" i="22"/>
  <c r="BY104" i="22"/>
  <c r="BY105" i="22"/>
  <c r="BY106" i="22"/>
  <c r="BY107" i="22"/>
  <c r="BY108" i="22"/>
  <c r="BY109" i="22"/>
  <c r="BY110" i="22"/>
  <c r="BY111" i="22"/>
  <c r="BY112" i="22"/>
  <c r="BY113" i="22"/>
  <c r="BY114" i="22"/>
  <c r="BY115" i="22"/>
  <c r="BY116" i="22"/>
  <c r="BY117" i="22"/>
  <c r="BY118" i="22"/>
  <c r="BY96" i="22"/>
  <c r="BX63" i="9" s="1"/>
  <c r="BX65" i="9" s="1"/>
  <c r="BX29" i="25" s="1"/>
  <c r="BY53" i="22"/>
  <c r="BY54" i="22"/>
  <c r="BY55" i="22"/>
  <c r="BY56" i="22"/>
  <c r="BY57" i="22"/>
  <c r="BY58" i="22"/>
  <c r="BY59" i="22"/>
  <c r="BY60" i="22"/>
  <c r="BY61" i="22"/>
  <c r="BY62" i="22"/>
  <c r="BY63" i="22"/>
  <c r="BY64" i="22"/>
  <c r="BY65" i="22"/>
  <c r="BY66" i="22"/>
  <c r="BY67" i="22"/>
  <c r="BY68" i="22"/>
  <c r="BY69" i="22"/>
  <c r="BY70" i="22"/>
  <c r="BY71" i="22"/>
  <c r="BY72" i="22"/>
  <c r="BY73" i="22" l="1"/>
  <c r="BX80" i="15"/>
  <c r="CX55" i="15"/>
  <c r="CX32" i="15" s="1"/>
  <c r="BX32" i="15" l="1"/>
  <c r="BY155" i="22"/>
  <c r="BY154" i="22"/>
  <c r="BX6" i="9" l="1"/>
  <c r="BX43" i="25"/>
  <c r="BV32" i="15"/>
  <c r="BW32" i="15"/>
  <c r="BX53" i="22"/>
  <c r="BW43" i="25" l="1"/>
  <c r="BX31" i="25"/>
  <c r="BX32" i="25"/>
  <c r="BX6" i="25"/>
  <c r="BX26" i="25" s="1"/>
  <c r="BW80" i="15"/>
  <c r="BW82" i="15" s="1"/>
  <c r="BX27" i="15"/>
  <c r="BX35" i="25" s="1"/>
  <c r="BX36" i="25" s="1"/>
  <c r="BX6" i="15"/>
  <c r="BX58" i="15" s="1"/>
  <c r="BX5" i="9"/>
  <c r="BY144" i="22"/>
  <c r="BY119" i="22"/>
  <c r="BX64" i="9" s="1"/>
  <c r="BX66" i="9" s="1"/>
  <c r="BX30" i="25" s="1"/>
  <c r="BX62" i="9"/>
  <c r="BX28" i="25" s="1"/>
  <c r="BY27" i="22"/>
  <c r="BY6" i="22"/>
  <c r="BY157" i="22" s="1"/>
  <c r="CW35" i="9"/>
  <c r="CV35" i="9"/>
  <c r="CU35" i="9"/>
  <c r="CT35" i="9"/>
  <c r="CS35" i="9"/>
  <c r="CR35" i="9"/>
  <c r="CQ35" i="9"/>
  <c r="CP35" i="9"/>
  <c r="CO35" i="9"/>
  <c r="CN35" i="9"/>
  <c r="CM35" i="9"/>
  <c r="CL35" i="9"/>
  <c r="CK35" i="9"/>
  <c r="CJ35" i="9"/>
  <c r="CI35" i="9"/>
  <c r="CH35" i="9"/>
  <c r="CG35" i="9"/>
  <c r="CF35" i="9"/>
  <c r="CV8" i="9"/>
  <c r="S16" i="9"/>
  <c r="BW25" i="25"/>
  <c r="BV6" i="25"/>
  <c r="CW24" i="25"/>
  <c r="B23" i="25"/>
  <c r="B49" i="25"/>
  <c r="B83" i="9"/>
  <c r="G39" i="25"/>
  <c r="M25" i="25"/>
  <c r="I25" i="25"/>
  <c r="BA25" i="25"/>
  <c r="AZ25" i="25"/>
  <c r="BV25" i="25"/>
  <c r="CW25" i="25" s="1"/>
  <c r="CW23" i="25"/>
  <c r="CV24" i="25"/>
  <c r="CV23" i="25"/>
  <c r="CU24" i="25"/>
  <c r="CU23" i="25"/>
  <c r="CT24" i="25"/>
  <c r="CT23" i="25"/>
  <c r="CS24" i="25"/>
  <c r="CS23" i="25"/>
  <c r="CR24" i="25"/>
  <c r="CR23" i="25"/>
  <c r="CQ24" i="25"/>
  <c r="CQ23" i="25"/>
  <c r="CP24" i="25"/>
  <c r="CP23" i="25"/>
  <c r="CO24" i="25"/>
  <c r="CO23" i="25"/>
  <c r="CN24" i="25"/>
  <c r="CN23" i="25"/>
  <c r="CM24" i="25"/>
  <c r="CM23" i="25"/>
  <c r="CL24" i="25"/>
  <c r="CL23" i="25"/>
  <c r="CK24" i="25"/>
  <c r="CK23" i="25"/>
  <c r="CJ24" i="25"/>
  <c r="CJ23" i="25"/>
  <c r="CI24" i="25"/>
  <c r="CI23" i="25"/>
  <c r="CH24" i="25"/>
  <c r="CH23" i="25"/>
  <c r="CG24" i="25"/>
  <c r="CG23" i="25"/>
  <c r="CF25" i="25"/>
  <c r="CF24" i="25"/>
  <c r="CF23" i="25"/>
  <c r="J25" i="25"/>
  <c r="CG25" i="25" s="1"/>
  <c r="K25" i="25"/>
  <c r="L25" i="25"/>
  <c r="N25" i="25"/>
  <c r="CH25" i="25" s="1"/>
  <c r="O25" i="25"/>
  <c r="P25" i="25"/>
  <c r="Q25" i="25"/>
  <c r="R25" i="25"/>
  <c r="CI25" i="25" s="1"/>
  <c r="S25" i="25"/>
  <c r="T25" i="25"/>
  <c r="U25" i="25"/>
  <c r="V25" i="25"/>
  <c r="CJ25" i="25" s="1"/>
  <c r="W25" i="25"/>
  <c r="X25" i="25"/>
  <c r="Y25" i="25"/>
  <c r="Z25" i="25"/>
  <c r="CK25" i="25" s="1"/>
  <c r="AA25" i="25"/>
  <c r="AB25" i="25"/>
  <c r="AC25" i="25"/>
  <c r="AD25" i="25"/>
  <c r="CL25" i="25" s="1"/>
  <c r="AE25" i="25"/>
  <c r="AF25" i="25"/>
  <c r="AG25" i="25"/>
  <c r="AH25" i="25"/>
  <c r="CM25" i="25" s="1"/>
  <c r="AI25" i="25"/>
  <c r="AJ25" i="25"/>
  <c r="AK25" i="25"/>
  <c r="AL25" i="25"/>
  <c r="CN25" i="25" s="1"/>
  <c r="AM25" i="25"/>
  <c r="AN25" i="25"/>
  <c r="AO25" i="25"/>
  <c r="AP25" i="25"/>
  <c r="CO25" i="25" s="1"/>
  <c r="AQ25" i="25"/>
  <c r="AR25" i="25"/>
  <c r="AS25" i="25"/>
  <c r="AT25" i="25"/>
  <c r="CP25" i="25" s="1"/>
  <c r="AU25" i="25"/>
  <c r="AV25" i="25"/>
  <c r="AW25" i="25"/>
  <c r="AX25" i="25"/>
  <c r="CQ25" i="25" s="1"/>
  <c r="AY25" i="25"/>
  <c r="BB25" i="25"/>
  <c r="CR25" i="25" s="1"/>
  <c r="BC25" i="25"/>
  <c r="BD25" i="25"/>
  <c r="BE25" i="25"/>
  <c r="BF25" i="25"/>
  <c r="CS25" i="25" s="1"/>
  <c r="BG25" i="25"/>
  <c r="BH25" i="25"/>
  <c r="BI25" i="25"/>
  <c r="BJ25" i="25"/>
  <c r="CT25" i="25" s="1"/>
  <c r="BK25" i="25"/>
  <c r="BL25" i="25"/>
  <c r="BM25" i="25"/>
  <c r="BN25" i="25"/>
  <c r="CU25" i="25" s="1"/>
  <c r="BO25" i="25"/>
  <c r="BP25" i="25"/>
  <c r="BQ25" i="25"/>
  <c r="BR25" i="25"/>
  <c r="CV25" i="25" s="1"/>
  <c r="BS25" i="25"/>
  <c r="BT25" i="25"/>
  <c r="BU25" i="25"/>
  <c r="B24" i="25"/>
  <c r="B25" i="25"/>
  <c r="BX82" i="15" l="1"/>
  <c r="BX34" i="25"/>
  <c r="BX10" i="25"/>
  <c r="BX61" i="9"/>
  <c r="BX27" i="25" s="1"/>
  <c r="BY50" i="22"/>
  <c r="BX33" i="25"/>
  <c r="BY52" i="22"/>
  <c r="BX31" i="15"/>
  <c r="BY149" i="22"/>
  <c r="BY98" i="22"/>
  <c r="BY145" i="22"/>
  <c r="BY75" i="22"/>
  <c r="BY153" i="22"/>
  <c r="BY29" i="22"/>
  <c r="BY121" i="22" s="1"/>
  <c r="BX11" i="25" l="1"/>
  <c r="BX54" i="22" l="1"/>
  <c r="BX55" i="22"/>
  <c r="BX56" i="22"/>
  <c r="BX57" i="22"/>
  <c r="BX58" i="22"/>
  <c r="BX59" i="22"/>
  <c r="BX60" i="22"/>
  <c r="BX61" i="22"/>
  <c r="BX62" i="22"/>
  <c r="BX63" i="22"/>
  <c r="BX64" i="22"/>
  <c r="BX65" i="22"/>
  <c r="BX66" i="22"/>
  <c r="BX67" i="22"/>
  <c r="BX68" i="22"/>
  <c r="BX69" i="22"/>
  <c r="BX70" i="22"/>
  <c r="BX71" i="22"/>
  <c r="BX72" i="22"/>
  <c r="BX99" i="22"/>
  <c r="BX100" i="22"/>
  <c r="BX101" i="22"/>
  <c r="BX102" i="22"/>
  <c r="BX103" i="22"/>
  <c r="BX104" i="22"/>
  <c r="BX105" i="22"/>
  <c r="BX106" i="22"/>
  <c r="BX107" i="22"/>
  <c r="BX108" i="22"/>
  <c r="BX109" i="22"/>
  <c r="BX110" i="22"/>
  <c r="BX111" i="22"/>
  <c r="BX112" i="22"/>
  <c r="BX113" i="22"/>
  <c r="BX114" i="22"/>
  <c r="BX115" i="22"/>
  <c r="BX116" i="22"/>
  <c r="BX117" i="22"/>
  <c r="BX118" i="22"/>
  <c r="BX119" i="22" l="1"/>
  <c r="BV43" i="25" l="1"/>
  <c r="CX9" i="9" l="1"/>
  <c r="CX8" i="9"/>
  <c r="CX7" i="9"/>
  <c r="BW6" i="9"/>
  <c r="CX6" i="9" s="1"/>
  <c r="BW10" i="25" l="1"/>
  <c r="CX10" i="25" s="1"/>
  <c r="BW6" i="25"/>
  <c r="BW26" i="25" s="1"/>
  <c r="BW27" i="15"/>
  <c r="BW35" i="25" s="1"/>
  <c r="CX35" i="25" s="1"/>
  <c r="BW6" i="15"/>
  <c r="BW31" i="15" s="1"/>
  <c r="BX75" i="13"/>
  <c r="BW5" i="9"/>
  <c r="BX144" i="22"/>
  <c r="BW64" i="9"/>
  <c r="BX96" i="22"/>
  <c r="BW63" i="9" s="1"/>
  <c r="BW65" i="9" s="1"/>
  <c r="BW29" i="25" s="1"/>
  <c r="BX73" i="22"/>
  <c r="BW62" i="9" s="1"/>
  <c r="BW28" i="25" s="1"/>
  <c r="BX27" i="22"/>
  <c r="BX50" i="22" s="1"/>
  <c r="BX6" i="22"/>
  <c r="BX98" i="22" s="1"/>
  <c r="BW6" i="22"/>
  <c r="CT79" i="15"/>
  <c r="CU33" i="15"/>
  <c r="BW40" i="13"/>
  <c r="BW21" i="13"/>
  <c r="CW32" i="9"/>
  <c r="CV32" i="9"/>
  <c r="CW6" i="9"/>
  <c r="CV7" i="9"/>
  <c r="CT7" i="9"/>
  <c r="CS7" i="9"/>
  <c r="BW66" i="9" l="1"/>
  <c r="BW30" i="25" s="1"/>
  <c r="BW36" i="25"/>
  <c r="BW58" i="15"/>
  <c r="BX153" i="22"/>
  <c r="BX29" i="22"/>
  <c r="BX121" i="22" s="1"/>
  <c r="BX145" i="22"/>
  <c r="BX52" i="22"/>
  <c r="BX149" i="22"/>
  <c r="BW61" i="9"/>
  <c r="BW27" i="25" s="1"/>
  <c r="BX75" i="22"/>
  <c r="BX157" i="22"/>
  <c r="BW42" i="13"/>
  <c r="CU75" i="15"/>
  <c r="CV79" i="15"/>
  <c r="CV60" i="15"/>
  <c r="CV59" i="15"/>
  <c r="CV13" i="9" l="1"/>
  <c r="CV34" i="25" l="1"/>
  <c r="CW113" i="22" l="1"/>
  <c r="CW81" i="22"/>
  <c r="CW107" i="22"/>
  <c r="CV43" i="25" l="1"/>
  <c r="CW7" i="9" l="1"/>
  <c r="CW13" i="9" l="1"/>
  <c r="CX87" i="13"/>
  <c r="CX84" i="13"/>
  <c r="CX73" i="13"/>
  <c r="CX70" i="13"/>
  <c r="CX66" i="13"/>
  <c r="CX58" i="13"/>
  <c r="CX56" i="13"/>
  <c r="CX53" i="13"/>
  <c r="CX49" i="13"/>
  <c r="CX39" i="13"/>
  <c r="CX30" i="13"/>
  <c r="CX28" i="13"/>
  <c r="CX18" i="13"/>
  <c r="CX17" i="13"/>
  <c r="CX14" i="13"/>
  <c r="CX13" i="13"/>
  <c r="BF27" i="22" l="1"/>
  <c r="BV27" i="22"/>
  <c r="BV50" i="22" s="1"/>
  <c r="BW27" i="22"/>
  <c r="CV33" i="25" l="1"/>
  <c r="CV36" i="25"/>
  <c r="BV26" i="25"/>
  <c r="CN78" i="15" l="1"/>
  <c r="CO78" i="15"/>
  <c r="CP78" i="15"/>
  <c r="CQ78" i="15"/>
  <c r="CR78" i="15"/>
  <c r="CN79" i="15"/>
  <c r="CO79" i="15"/>
  <c r="CP79" i="15"/>
  <c r="CQ79" i="15"/>
  <c r="CR79" i="15"/>
  <c r="CJ81" i="15"/>
  <c r="CH78" i="15"/>
  <c r="CI78" i="15"/>
  <c r="CJ78" i="15"/>
  <c r="CK78" i="15"/>
  <c r="CL78" i="15"/>
  <c r="CM78" i="15"/>
  <c r="CH79" i="15"/>
  <c r="CI79" i="15"/>
  <c r="CJ79" i="15"/>
  <c r="CK79" i="15"/>
  <c r="CL79" i="15"/>
  <c r="CM79" i="15"/>
  <c r="CG78" i="15"/>
  <c r="CG79" i="15"/>
  <c r="CF78" i="15"/>
  <c r="CF79" i="15"/>
  <c r="CS78" i="15"/>
  <c r="CT78" i="15"/>
  <c r="CU78" i="15"/>
  <c r="CV78" i="15"/>
  <c r="CS79" i="15"/>
  <c r="CU79" i="15"/>
  <c r="CW78" i="15"/>
  <c r="CW60" i="15"/>
  <c r="CW61" i="15"/>
  <c r="CW62" i="15"/>
  <c r="CW63" i="15"/>
  <c r="CW64" i="15"/>
  <c r="CW65" i="15"/>
  <c r="CW66" i="15"/>
  <c r="CW67" i="15"/>
  <c r="CW68" i="15"/>
  <c r="CW69" i="15"/>
  <c r="CW70" i="15"/>
  <c r="CW71" i="15"/>
  <c r="CW72" i="15"/>
  <c r="CW73" i="15"/>
  <c r="CW74" i="15"/>
  <c r="CW75" i="15"/>
  <c r="CW76" i="15"/>
  <c r="CW77" i="15"/>
  <c r="CW79" i="15"/>
  <c r="CW80" i="15" l="1"/>
  <c r="CW82" i="15" l="1"/>
  <c r="CW31" i="9"/>
  <c r="CW28" i="9"/>
  <c r="CW25" i="9"/>
  <c r="CW21" i="9"/>
  <c r="CW34" i="15" l="1"/>
  <c r="CW35" i="15"/>
  <c r="CW36" i="15"/>
  <c r="CW37" i="15"/>
  <c r="CW38" i="15"/>
  <c r="CW39" i="15"/>
  <c r="CW40" i="15"/>
  <c r="CW41" i="15"/>
  <c r="CW42" i="15"/>
  <c r="CW43" i="15"/>
  <c r="CW44" i="15"/>
  <c r="CW45" i="15"/>
  <c r="CW46" i="15"/>
  <c r="CW47" i="15"/>
  <c r="CW48" i="15"/>
  <c r="CW49" i="15"/>
  <c r="CW50" i="15"/>
  <c r="CW51" i="15"/>
  <c r="CW52" i="15"/>
  <c r="CW53" i="15"/>
  <c r="CW54" i="15"/>
  <c r="CW17" i="9" l="1"/>
  <c r="CW30" i="9" l="1"/>
  <c r="CW37" i="9"/>
  <c r="CW26" i="9"/>
  <c r="CW38" i="9"/>
  <c r="CW15" i="9"/>
  <c r="BV10" i="25" l="1"/>
  <c r="BV80" i="15"/>
  <c r="BV82" i="15" l="1"/>
  <c r="CW14" i="9" l="1"/>
  <c r="CW11" i="9"/>
  <c r="CW10" i="9"/>
  <c r="CW9" i="9"/>
  <c r="CW8" i="9"/>
  <c r="BV61" i="9"/>
  <c r="BV27" i="25" s="1"/>
  <c r="CW27" i="25" s="1"/>
  <c r="BV5" i="9"/>
  <c r="BV6" i="15" l="1"/>
  <c r="BU6" i="15"/>
  <c r="BV58" i="15" l="1"/>
  <c r="BV31" i="15"/>
  <c r="CX31" i="22"/>
  <c r="CX26" i="22"/>
  <c r="CX25" i="22"/>
  <c r="CX24" i="22"/>
  <c r="CX23" i="22"/>
  <c r="CX22" i="22"/>
  <c r="CX21" i="22"/>
  <c r="CX20" i="22"/>
  <c r="CX19" i="22"/>
  <c r="CX18" i="22"/>
  <c r="CX17" i="22"/>
  <c r="CX16" i="22"/>
  <c r="CX15" i="22"/>
  <c r="CX14" i="22"/>
  <c r="CX13" i="22"/>
  <c r="CX12" i="22"/>
  <c r="CX11" i="22"/>
  <c r="CX10" i="22"/>
  <c r="CX9" i="22"/>
  <c r="CX8" i="22"/>
  <c r="CX7" i="22"/>
  <c r="CW7" i="22"/>
  <c r="CX54" i="22" l="1"/>
  <c r="BW155" i="22"/>
  <c r="BX155" i="22"/>
  <c r="BW154" i="22"/>
  <c r="BV31" i="25"/>
  <c r="CX27" i="22"/>
  <c r="CX100" i="22"/>
  <c r="CW43" i="25"/>
  <c r="CX96" i="22"/>
  <c r="BX154" i="22" l="1"/>
  <c r="BW32" i="25" s="1"/>
  <c r="BW31" i="25"/>
  <c r="BV32" i="25"/>
  <c r="CW61" i="9"/>
  <c r="CW63" i="9"/>
  <c r="BW100" i="22"/>
  <c r="BW96" i="22"/>
  <c r="BV63" i="9" s="1"/>
  <c r="BW54" i="22"/>
  <c r="BW49" i="22"/>
  <c r="BW118" i="22" s="1"/>
  <c r="BW48" i="22"/>
  <c r="BW47" i="22"/>
  <c r="BW46" i="22"/>
  <c r="BW45" i="22"/>
  <c r="BW44" i="22"/>
  <c r="BW43" i="22"/>
  <c r="BW42" i="22"/>
  <c r="BW41" i="22"/>
  <c r="BW40" i="22"/>
  <c r="BW39" i="22"/>
  <c r="BW38" i="22"/>
  <c r="BW107" i="22" s="1"/>
  <c r="BW37" i="22"/>
  <c r="BW36" i="22"/>
  <c r="BW35" i="22"/>
  <c r="BW34" i="22"/>
  <c r="BW33" i="22"/>
  <c r="BW102" i="22" s="1"/>
  <c r="BW32" i="22"/>
  <c r="BW30" i="22"/>
  <c r="BW33" i="25" l="1"/>
  <c r="CX31" i="25"/>
  <c r="BW34" i="25"/>
  <c r="BW11" i="25" s="1"/>
  <c r="CX32" i="25"/>
  <c r="BW50" i="22"/>
  <c r="CX50" i="22" s="1"/>
  <c r="CX40" i="22"/>
  <c r="CX63" i="22" s="1"/>
  <c r="CX35" i="22"/>
  <c r="CX58" i="22" s="1"/>
  <c r="CX37" i="22"/>
  <c r="CX106" i="22" s="1"/>
  <c r="CX43" i="22"/>
  <c r="CX112" i="22" s="1"/>
  <c r="CX49" i="22"/>
  <c r="CX72" i="22" s="1"/>
  <c r="CX34" i="22"/>
  <c r="CX103" i="22" s="1"/>
  <c r="CX46" i="22"/>
  <c r="CX115" i="22" s="1"/>
  <c r="CX47" i="22"/>
  <c r="CX70" i="22" s="1"/>
  <c r="CX42" i="22"/>
  <c r="CX65" i="22" s="1"/>
  <c r="BW65" i="22"/>
  <c r="CX41" i="22"/>
  <c r="CX110" i="22" s="1"/>
  <c r="CX36" i="22"/>
  <c r="CX59" i="22" s="1"/>
  <c r="CX48" i="22"/>
  <c r="CX117" i="22" s="1"/>
  <c r="CX30" i="22"/>
  <c r="CX53" i="22" s="1"/>
  <c r="CX32" i="22"/>
  <c r="CX101" i="22" s="1"/>
  <c r="CX38" i="22"/>
  <c r="CX107" i="22" s="1"/>
  <c r="CX44" i="22"/>
  <c r="CX67" i="22" s="1"/>
  <c r="CX33" i="22"/>
  <c r="CX56" i="22" s="1"/>
  <c r="CX39" i="22"/>
  <c r="CX108" i="22" s="1"/>
  <c r="CX45" i="22"/>
  <c r="CX68" i="22" s="1"/>
  <c r="BW61" i="22"/>
  <c r="BW64" i="22"/>
  <c r="BW53" i="22"/>
  <c r="BW104" i="22"/>
  <c r="BV65" i="9"/>
  <c r="BV29" i="25" s="1"/>
  <c r="BV33" i="25" s="1"/>
  <c r="BW101" i="22"/>
  <c r="BW71" i="22"/>
  <c r="BW59" i="22"/>
  <c r="BW116" i="22"/>
  <c r="BW70" i="22"/>
  <c r="BW58" i="22"/>
  <c r="BW113" i="22"/>
  <c r="BW67" i="22"/>
  <c r="BW55" i="22"/>
  <c r="BW110" i="22"/>
  <c r="CW65" i="9"/>
  <c r="BW72" i="22"/>
  <c r="BW66" i="22"/>
  <c r="BW60" i="22"/>
  <c r="BW115" i="22"/>
  <c r="BW109" i="22"/>
  <c r="BW103" i="22"/>
  <c r="BW114" i="22"/>
  <c r="BW108" i="22"/>
  <c r="BW69" i="22"/>
  <c r="BW63" i="22"/>
  <c r="BW57" i="22"/>
  <c r="BW112" i="22"/>
  <c r="BW106" i="22"/>
  <c r="BW68" i="22"/>
  <c r="BW62" i="22"/>
  <c r="BW56" i="22"/>
  <c r="BW117" i="22"/>
  <c r="BW111" i="22"/>
  <c r="BW105" i="22"/>
  <c r="BW99" i="22"/>
  <c r="CX116" i="22" l="1"/>
  <c r="CX55" i="22"/>
  <c r="CX104" i="22"/>
  <c r="CX109" i="22"/>
  <c r="CX99" i="22"/>
  <c r="CX69" i="22"/>
  <c r="CX60" i="22"/>
  <c r="CX66" i="22"/>
  <c r="CX64" i="22"/>
  <c r="CX57" i="22"/>
  <c r="CX62" i="22"/>
  <c r="CX102" i="22"/>
  <c r="CX61" i="22"/>
  <c r="CX118" i="22"/>
  <c r="CX113" i="22"/>
  <c r="CX105" i="22"/>
  <c r="CX71" i="22"/>
  <c r="CX111" i="22"/>
  <c r="BW73" i="22"/>
  <c r="BV62" i="9" s="1"/>
  <c r="BV28" i="25" s="1"/>
  <c r="CW28" i="25" s="1"/>
  <c r="CX114" i="22"/>
  <c r="BW119" i="22"/>
  <c r="BV64" i="9" s="1"/>
  <c r="BV66" i="9" s="1"/>
  <c r="BV30" i="25" s="1"/>
  <c r="BV34" i="25" s="1"/>
  <c r="CW29" i="25"/>
  <c r="BW144" i="22"/>
  <c r="BW157" i="22"/>
  <c r="CX73" i="22" l="1"/>
  <c r="CW62" i="9" s="1"/>
  <c r="CX119" i="22"/>
  <c r="CW64" i="9" s="1"/>
  <c r="CW66" i="9" s="1"/>
  <c r="BV11" i="25"/>
  <c r="BW29" i="22"/>
  <c r="BW121" i="22" s="1"/>
  <c r="BW145" i="22"/>
  <c r="BW52" i="22"/>
  <c r="BW149" i="22"/>
  <c r="BW75" i="22"/>
  <c r="BW153" i="22"/>
  <c r="BW98" i="22"/>
  <c r="CW30" i="25" l="1"/>
  <c r="C28" i="13"/>
  <c r="BT5" i="9"/>
  <c r="CG81" i="15" l="1"/>
  <c r="BU27" i="15" l="1"/>
  <c r="BU55" i="15" l="1"/>
  <c r="CW55" i="15" s="1"/>
  <c r="CW32" i="15" l="1"/>
  <c r="BU16" i="9"/>
  <c r="BU7" i="25" s="1"/>
  <c r="BU18" i="9" l="1"/>
  <c r="BU34" i="9" l="1"/>
  <c r="BU36" i="9" l="1"/>
  <c r="BU40" i="9" s="1"/>
  <c r="BU80" i="15" l="1"/>
  <c r="BT56" i="9"/>
  <c r="BT57" i="9" s="1"/>
  <c r="BT16" i="9"/>
  <c r="BT18" i="9" s="1"/>
  <c r="BT34" i="9" s="1"/>
  <c r="BT36" i="9" s="1"/>
  <c r="BT32" i="15"/>
  <c r="BU82" i="15" l="1"/>
  <c r="BT40" i="9"/>
  <c r="BT52" i="9"/>
  <c r="BT54" i="9"/>
  <c r="BT55" i="9" s="1"/>
  <c r="BT44" i="9" l="1"/>
  <c r="BT42" i="9"/>
  <c r="BT53" i="9"/>
  <c r="BT50" i="9"/>
  <c r="BT51" i="9" l="1"/>
  <c r="BT48" i="9"/>
  <c r="BT49" i="9" s="1"/>
  <c r="BT45" i="9"/>
  <c r="BT43" i="9"/>
  <c r="BT46" i="9"/>
  <c r="BT47" i="9" s="1"/>
  <c r="BU90" i="13" l="1"/>
  <c r="BU75" i="13"/>
  <c r="BU60" i="13"/>
  <c r="BU40" i="13"/>
  <c r="BU21" i="13"/>
  <c r="BU43" i="25"/>
  <c r="BU42" i="13" l="1"/>
  <c r="BU92" i="13"/>
  <c r="BV75" i="13"/>
  <c r="BU5" i="9"/>
  <c r="BU35" i="25"/>
  <c r="BU31" i="25"/>
  <c r="BU6" i="25"/>
  <c r="BU26" i="25" s="1"/>
  <c r="BU31" i="15"/>
  <c r="BU58" i="15" l="1"/>
  <c r="BV155" i="22"/>
  <c r="BV154" i="22"/>
  <c r="BU32" i="25" s="1"/>
  <c r="BV118" i="22" l="1"/>
  <c r="BV117" i="22"/>
  <c r="BV116" i="22"/>
  <c r="BV115" i="22"/>
  <c r="BV114" i="22"/>
  <c r="BV113" i="22"/>
  <c r="BV112" i="22"/>
  <c r="BV111" i="22"/>
  <c r="BV110" i="22"/>
  <c r="BV109" i="22"/>
  <c r="BV108" i="22"/>
  <c r="BV107" i="22"/>
  <c r="BV106" i="22"/>
  <c r="BV105" i="22"/>
  <c r="BV104" i="22"/>
  <c r="BV103" i="22"/>
  <c r="BV102" i="22"/>
  <c r="BV101" i="22"/>
  <c r="BV100" i="22"/>
  <c r="BV99" i="22"/>
  <c r="BV96" i="22"/>
  <c r="BU63" i="9" s="1"/>
  <c r="BU65" i="9" s="1"/>
  <c r="BU29" i="25" s="1"/>
  <c r="BV72" i="22"/>
  <c r="BV71" i="22"/>
  <c r="BV70" i="22"/>
  <c r="BV69" i="22"/>
  <c r="BV68" i="22"/>
  <c r="BV67" i="22"/>
  <c r="BV66" i="22"/>
  <c r="BV65" i="22"/>
  <c r="BV64" i="22"/>
  <c r="BV63" i="22"/>
  <c r="BV62" i="22"/>
  <c r="BV61" i="22"/>
  <c r="BV60" i="22"/>
  <c r="BV59" i="22"/>
  <c r="BV58" i="22"/>
  <c r="BV57" i="22"/>
  <c r="BV56" i="22"/>
  <c r="BV55" i="22"/>
  <c r="BV54" i="22"/>
  <c r="BV53" i="22"/>
  <c r="BV6" i="22"/>
  <c r="BU61" i="9"/>
  <c r="BU27" i="25" s="1"/>
  <c r="BU36" i="25" l="1"/>
  <c r="BU33" i="25"/>
  <c r="BV119" i="22"/>
  <c r="BU64" i="9" s="1"/>
  <c r="BU66" i="9" s="1"/>
  <c r="BU30" i="25" s="1"/>
  <c r="BU34" i="25" s="1"/>
  <c r="BV73" i="22"/>
  <c r="BU62" i="9" s="1"/>
  <c r="BU28" i="25" s="1"/>
  <c r="BV98" i="22"/>
  <c r="BV157" i="22"/>
  <c r="BV75" i="22"/>
  <c r="BV52" i="22"/>
  <c r="BV145" i="22"/>
  <c r="BV153" i="22"/>
  <c r="BV149" i="22"/>
  <c r="BV29" i="22"/>
  <c r="BV121" i="22" s="1"/>
  <c r="B52" i="22" l="1"/>
  <c r="BU96" i="22" l="1"/>
  <c r="BT63" i="9" s="1"/>
  <c r="BT65" i="9" s="1"/>
  <c r="BU70" i="22"/>
  <c r="BU154" i="22" l="1"/>
  <c r="BT31" i="25" l="1"/>
  <c r="BK29" i="25"/>
  <c r="BK30" i="25"/>
  <c r="AI31" i="25"/>
  <c r="AJ31" i="25"/>
  <c r="AK31" i="25"/>
  <c r="AL31" i="25"/>
  <c r="AM31" i="25"/>
  <c r="AN31" i="25"/>
  <c r="AO31" i="25"/>
  <c r="AP31" i="25"/>
  <c r="AQ31" i="25"/>
  <c r="AR31" i="25"/>
  <c r="AS31" i="25"/>
  <c r="AT31" i="25"/>
  <c r="AU31" i="25"/>
  <c r="AV31" i="25"/>
  <c r="AW31" i="25"/>
  <c r="AX31" i="25"/>
  <c r="AY31" i="25"/>
  <c r="AZ31" i="25"/>
  <c r="BA31" i="25"/>
  <c r="BB31" i="25"/>
  <c r="BC31" i="25"/>
  <c r="BD31" i="25"/>
  <c r="BE31" i="25"/>
  <c r="BF31" i="25"/>
  <c r="BG31" i="25"/>
  <c r="BH31" i="25"/>
  <c r="BI31" i="25"/>
  <c r="BJ31" i="25"/>
  <c r="BK31" i="25"/>
  <c r="BL31" i="25"/>
  <c r="BM31" i="25"/>
  <c r="BN31" i="25"/>
  <c r="BO31" i="25"/>
  <c r="BP31" i="25"/>
  <c r="BQ31" i="25"/>
  <c r="BR31" i="25"/>
  <c r="BS31" i="25"/>
  <c r="BS32" i="25"/>
  <c r="AH31" i="25"/>
  <c r="D31" i="25"/>
  <c r="E31" i="25"/>
  <c r="F31" i="25"/>
  <c r="G31" i="25"/>
  <c r="H31" i="25"/>
  <c r="I31" i="25"/>
  <c r="J31" i="25"/>
  <c r="K31" i="25"/>
  <c r="L31" i="25"/>
  <c r="M31" i="25"/>
  <c r="N31" i="25"/>
  <c r="O31" i="25"/>
  <c r="P31" i="25"/>
  <c r="Q31" i="25"/>
  <c r="R31" i="25"/>
  <c r="S31" i="25"/>
  <c r="T31" i="25"/>
  <c r="U31" i="25"/>
  <c r="V31" i="25"/>
  <c r="W31" i="25"/>
  <c r="X31" i="25"/>
  <c r="Y31" i="25"/>
  <c r="Z31" i="25"/>
  <c r="AA31" i="25"/>
  <c r="AB31" i="25"/>
  <c r="AC31" i="25"/>
  <c r="AD31" i="25"/>
  <c r="AE31" i="25"/>
  <c r="AF31" i="25"/>
  <c r="AG31" i="25"/>
  <c r="D32" i="25"/>
  <c r="E32" i="25"/>
  <c r="F32" i="25"/>
  <c r="G32" i="25"/>
  <c r="H32" i="25"/>
  <c r="I32" i="25"/>
  <c r="J32" i="25"/>
  <c r="K32" i="25"/>
  <c r="L32" i="25"/>
  <c r="M32" i="25"/>
  <c r="N32" i="25"/>
  <c r="O32" i="25"/>
  <c r="P32" i="25"/>
  <c r="Q32" i="25"/>
  <c r="R32" i="25"/>
  <c r="S32" i="25"/>
  <c r="T32" i="25"/>
  <c r="U32" i="25"/>
  <c r="V32" i="25"/>
  <c r="W32" i="25"/>
  <c r="X32" i="25"/>
  <c r="Y32" i="25"/>
  <c r="Z32" i="25"/>
  <c r="AA32" i="25"/>
  <c r="AB32" i="25"/>
  <c r="AC32" i="25"/>
  <c r="AD32" i="25"/>
  <c r="AE32" i="25"/>
  <c r="AF32" i="25"/>
  <c r="AG32" i="25"/>
  <c r="C32" i="25"/>
  <c r="C31" i="25"/>
  <c r="BS10" i="25"/>
  <c r="BQ7" i="25"/>
  <c r="BQ8" i="25"/>
  <c r="R9" i="25"/>
  <c r="S9" i="25"/>
  <c r="V9" i="25"/>
  <c r="W9" i="25"/>
  <c r="X9" i="25"/>
  <c r="Y9" i="25"/>
  <c r="Z9" i="25"/>
  <c r="AA9" i="25"/>
  <c r="AB9" i="25"/>
  <c r="AC9" i="25"/>
  <c r="AD9" i="25"/>
  <c r="AE9" i="25"/>
  <c r="AF9" i="25"/>
  <c r="AG9" i="25"/>
  <c r="AH9" i="25"/>
  <c r="AI9" i="25"/>
  <c r="AJ9" i="25"/>
  <c r="AK9" i="25"/>
  <c r="AL9" i="25"/>
  <c r="AM9" i="25"/>
  <c r="AN9" i="25"/>
  <c r="AO9" i="25"/>
  <c r="AP9" i="25"/>
  <c r="AQ9" i="25"/>
  <c r="AR9" i="25"/>
  <c r="AS9" i="25"/>
  <c r="AT9" i="25"/>
  <c r="AU9" i="25"/>
  <c r="AV9" i="25"/>
  <c r="AW9" i="25"/>
  <c r="AX9" i="25"/>
  <c r="AY9" i="25"/>
  <c r="AZ9" i="25"/>
  <c r="BA9" i="25"/>
  <c r="BB9" i="25"/>
  <c r="BC9" i="25"/>
  <c r="BD9" i="25"/>
  <c r="BE9" i="25"/>
  <c r="BF9" i="25"/>
  <c r="BG9" i="25"/>
  <c r="BH9" i="25"/>
  <c r="BI9" i="25"/>
  <c r="BJ9" i="25"/>
  <c r="BK9" i="25"/>
  <c r="BL9" i="25"/>
  <c r="BM9" i="25"/>
  <c r="BN9" i="25"/>
  <c r="BO9" i="25"/>
  <c r="BP9" i="25"/>
  <c r="BQ9" i="25"/>
  <c r="BR9" i="25"/>
  <c r="BS9" i="25"/>
  <c r="P10" i="25"/>
  <c r="Q10" i="25"/>
  <c r="R10" i="25"/>
  <c r="S10" i="25"/>
  <c r="T10" i="25"/>
  <c r="U10" i="25"/>
  <c r="V10" i="25"/>
  <c r="W10" i="25"/>
  <c r="X10" i="25"/>
  <c r="Y10" i="25"/>
  <c r="Z10" i="25"/>
  <c r="AA10" i="25"/>
  <c r="AB10" i="25"/>
  <c r="AC10" i="25"/>
  <c r="AD10" i="25"/>
  <c r="AE10" i="25"/>
  <c r="AF10" i="25"/>
  <c r="AG10" i="25"/>
  <c r="AH10" i="25"/>
  <c r="AI10" i="25"/>
  <c r="AJ10" i="25"/>
  <c r="AK10" i="25"/>
  <c r="AL10" i="25"/>
  <c r="AM10" i="25"/>
  <c r="AN10" i="25"/>
  <c r="AO10" i="25"/>
  <c r="AP10" i="25"/>
  <c r="AQ10" i="25"/>
  <c r="AR10" i="25"/>
  <c r="AS10" i="25"/>
  <c r="AT10" i="25"/>
  <c r="AU10" i="25"/>
  <c r="AV10" i="25"/>
  <c r="AW10" i="25"/>
  <c r="AX10" i="25"/>
  <c r="AY10" i="25"/>
  <c r="AZ10" i="25"/>
  <c r="BA10" i="25"/>
  <c r="BB10" i="25"/>
  <c r="BC10" i="25"/>
  <c r="BD10" i="25"/>
  <c r="BE10" i="25"/>
  <c r="BF10" i="25"/>
  <c r="BG10" i="25"/>
  <c r="BH10" i="25"/>
  <c r="BI10" i="25"/>
  <c r="BJ10" i="25"/>
  <c r="BK10" i="25"/>
  <c r="BL10" i="25"/>
  <c r="BM10" i="25"/>
  <c r="BN10" i="25"/>
  <c r="BO10" i="25"/>
  <c r="BP10" i="25"/>
  <c r="BQ10" i="25"/>
  <c r="O10" i="25"/>
  <c r="D9" i="25"/>
  <c r="E9" i="25"/>
  <c r="F9" i="25"/>
  <c r="G9" i="25"/>
  <c r="H9" i="25"/>
  <c r="I9" i="25"/>
  <c r="J9" i="25"/>
  <c r="K9" i="25"/>
  <c r="L9" i="25"/>
  <c r="M9" i="25"/>
  <c r="N9" i="25"/>
  <c r="C9" i="25"/>
  <c r="D10" i="25"/>
  <c r="E10" i="25"/>
  <c r="F10" i="25"/>
  <c r="G10" i="25"/>
  <c r="H10" i="25"/>
  <c r="I10" i="25"/>
  <c r="J10" i="25"/>
  <c r="K10" i="25"/>
  <c r="L10" i="25"/>
  <c r="M10" i="25"/>
  <c r="N10" i="25"/>
  <c r="C10" i="25"/>
  <c r="CV9" i="25" l="1"/>
  <c r="CW31" i="25"/>
  <c r="CW33" i="25" s="1"/>
  <c r="BK33" i="25"/>
  <c r="BU155" i="22" l="1"/>
  <c r="BT32" i="25" s="1"/>
  <c r="CW32" i="25" s="1"/>
  <c r="BQ34" i="9" l="1"/>
  <c r="BQ36" i="9" s="1"/>
  <c r="BT10" i="25" l="1"/>
  <c r="BO32" i="15" l="1"/>
  <c r="BT80" i="15" l="1"/>
  <c r="BU115" i="22" l="1"/>
  <c r="BS118" i="22"/>
  <c r="BT99" i="22"/>
  <c r="BT54" i="22"/>
  <c r="BT72" i="22"/>
  <c r="BT53" i="22"/>
  <c r="BU69" i="22"/>
  <c r="BT6" i="25" l="1"/>
  <c r="BT26" i="25" s="1"/>
  <c r="BT82" i="15"/>
  <c r="BS80" i="15"/>
  <c r="BS82" i="15" s="1"/>
  <c r="BS32" i="15"/>
  <c r="BS27" i="15"/>
  <c r="BS35" i="25" s="1"/>
  <c r="BT6" i="15"/>
  <c r="BT31" i="15" s="1"/>
  <c r="BT27" i="15" l="1"/>
  <c r="BT58" i="15"/>
  <c r="BT35" i="25" l="1"/>
  <c r="BT96" i="22"/>
  <c r="BS63" i="9" s="1"/>
  <c r="BS65" i="9" s="1"/>
  <c r="BT27" i="22"/>
  <c r="BS61" i="9" s="1"/>
  <c r="BS27" i="25" s="1"/>
  <c r="BU6" i="22"/>
  <c r="BU52" i="22" s="1"/>
  <c r="D6" i="25"/>
  <c r="D26" i="25" s="1"/>
  <c r="E6" i="25"/>
  <c r="E26" i="25" s="1"/>
  <c r="F6" i="25"/>
  <c r="F26" i="25" s="1"/>
  <c r="G6" i="25"/>
  <c r="G26" i="25" s="1"/>
  <c r="H6" i="25"/>
  <c r="H26" i="25" s="1"/>
  <c r="I6" i="25"/>
  <c r="I26" i="25" s="1"/>
  <c r="J6" i="25"/>
  <c r="J26" i="25" s="1"/>
  <c r="K6" i="25"/>
  <c r="K26" i="25" s="1"/>
  <c r="L6" i="25"/>
  <c r="L26" i="25" s="1"/>
  <c r="M6" i="25"/>
  <c r="M26" i="25" s="1"/>
  <c r="N6" i="25"/>
  <c r="N26" i="25" s="1"/>
  <c r="O6" i="25"/>
  <c r="O26" i="25" s="1"/>
  <c r="P6" i="25"/>
  <c r="P26" i="25" s="1"/>
  <c r="Q6" i="25"/>
  <c r="Q26" i="25" s="1"/>
  <c r="R6" i="25"/>
  <c r="R26" i="25" s="1"/>
  <c r="S6" i="25"/>
  <c r="S26" i="25" s="1"/>
  <c r="T6" i="25"/>
  <c r="T26" i="25" s="1"/>
  <c r="U6" i="25"/>
  <c r="U26" i="25" s="1"/>
  <c r="V6" i="25"/>
  <c r="V26" i="25" s="1"/>
  <c r="W6" i="25"/>
  <c r="W26" i="25" s="1"/>
  <c r="X6" i="25"/>
  <c r="X26" i="25" s="1"/>
  <c r="Y6" i="25"/>
  <c r="Y26" i="25" s="1"/>
  <c r="Z6" i="25"/>
  <c r="Z26" i="25" s="1"/>
  <c r="AA6" i="25"/>
  <c r="AA26" i="25" s="1"/>
  <c r="AB6" i="25"/>
  <c r="AB26" i="25" s="1"/>
  <c r="AC6" i="25"/>
  <c r="AC26" i="25" s="1"/>
  <c r="AD6" i="25"/>
  <c r="AD26" i="25" s="1"/>
  <c r="AE6" i="25"/>
  <c r="AE26" i="25" s="1"/>
  <c r="AF6" i="25"/>
  <c r="AF26" i="25" s="1"/>
  <c r="AG6" i="25"/>
  <c r="AG26" i="25" s="1"/>
  <c r="AH6" i="25"/>
  <c r="AH26" i="25" s="1"/>
  <c r="AI6" i="25"/>
  <c r="AI26" i="25" s="1"/>
  <c r="AJ6" i="25"/>
  <c r="AJ26" i="25" s="1"/>
  <c r="AK6" i="25"/>
  <c r="AK26" i="25" s="1"/>
  <c r="AL6" i="25"/>
  <c r="AL26" i="25" s="1"/>
  <c r="AM6" i="25"/>
  <c r="AM26" i="25" s="1"/>
  <c r="AN6" i="25"/>
  <c r="AN26" i="25" s="1"/>
  <c r="AO6" i="25"/>
  <c r="AO26" i="25" s="1"/>
  <c r="AP6" i="25"/>
  <c r="AP26" i="25" s="1"/>
  <c r="AQ6" i="25"/>
  <c r="AQ26" i="25" s="1"/>
  <c r="AR6" i="25"/>
  <c r="AR26" i="25" s="1"/>
  <c r="AS6" i="25"/>
  <c r="AS26" i="25" s="1"/>
  <c r="AT6" i="25"/>
  <c r="AT26" i="25" s="1"/>
  <c r="AU6" i="25"/>
  <c r="AU26" i="25" s="1"/>
  <c r="AV6" i="25"/>
  <c r="AV26" i="25" s="1"/>
  <c r="AW6" i="25"/>
  <c r="AW26" i="25" s="1"/>
  <c r="AX6" i="25"/>
  <c r="AX26" i="25" s="1"/>
  <c r="AY6" i="25"/>
  <c r="AY26" i="25" s="1"/>
  <c r="AZ6" i="25"/>
  <c r="AZ26" i="25" s="1"/>
  <c r="BA6" i="25"/>
  <c r="BA26" i="25" s="1"/>
  <c r="BB6" i="25"/>
  <c r="BB26" i="25" s="1"/>
  <c r="BC6" i="25"/>
  <c r="BC26" i="25" s="1"/>
  <c r="BD6" i="25"/>
  <c r="BD26" i="25" s="1"/>
  <c r="BE6" i="25"/>
  <c r="BE26" i="25" s="1"/>
  <c r="BF6" i="25"/>
  <c r="BF26" i="25" s="1"/>
  <c r="BG6" i="25"/>
  <c r="BG26" i="25" s="1"/>
  <c r="BH6" i="25"/>
  <c r="BH26" i="25" s="1"/>
  <c r="BI6" i="25"/>
  <c r="BI26" i="25" s="1"/>
  <c r="BJ6" i="25"/>
  <c r="BJ26" i="25" s="1"/>
  <c r="BK6" i="25"/>
  <c r="BK26" i="25" s="1"/>
  <c r="BL6" i="25"/>
  <c r="BL26" i="25" s="1"/>
  <c r="BM6" i="25"/>
  <c r="BM26" i="25" s="1"/>
  <c r="BN6" i="25"/>
  <c r="BN26" i="25" s="1"/>
  <c r="BO6" i="25"/>
  <c r="BO26" i="25" s="1"/>
  <c r="BP6" i="25"/>
  <c r="BP26" i="25" s="1"/>
  <c r="BQ6" i="25"/>
  <c r="BQ26" i="25" s="1"/>
  <c r="BR6" i="25"/>
  <c r="BR26" i="25" s="1"/>
  <c r="BS6" i="25"/>
  <c r="BS26" i="25" s="1"/>
  <c r="C6" i="25"/>
  <c r="B6" i="25"/>
  <c r="B46" i="25"/>
  <c r="B45" i="25"/>
  <c r="B44" i="25"/>
  <c r="B43" i="25"/>
  <c r="B42" i="25"/>
  <c r="B41" i="25"/>
  <c r="B40" i="25"/>
  <c r="B39" i="25"/>
  <c r="B38" i="25"/>
  <c r="B37" i="25"/>
  <c r="B36" i="25"/>
  <c r="B35" i="25"/>
  <c r="B34" i="25"/>
  <c r="B33" i="25"/>
  <c r="B32" i="25"/>
  <c r="B31" i="25"/>
  <c r="B30" i="25"/>
  <c r="B29" i="25"/>
  <c r="B28" i="25"/>
  <c r="B27" i="25"/>
  <c r="B26" i="25"/>
  <c r="B22" i="25"/>
  <c r="B21" i="25"/>
  <c r="B20" i="25"/>
  <c r="B19" i="25"/>
  <c r="B18" i="25"/>
  <c r="B17" i="25"/>
  <c r="B16" i="25"/>
  <c r="B15" i="25"/>
  <c r="B14" i="25"/>
  <c r="B13" i="25"/>
  <c r="B12" i="25"/>
  <c r="B11" i="25"/>
  <c r="B10" i="25"/>
  <c r="B9" i="25"/>
  <c r="B8" i="25"/>
  <c r="B7" i="25"/>
  <c r="B5" i="25"/>
  <c r="B5" i="15"/>
  <c r="C26" i="25" l="1"/>
  <c r="BT50" i="22"/>
  <c r="BU149" i="22"/>
  <c r="BU153" i="22"/>
  <c r="BU157" i="22"/>
  <c r="BU145" i="22"/>
  <c r="BU75" i="22"/>
  <c r="BU98" i="22"/>
  <c r="BU29" i="22"/>
  <c r="BU121" i="22" s="1"/>
  <c r="P39" i="25" l="1"/>
  <c r="O39" i="25"/>
  <c r="N39" i="25"/>
  <c r="M39" i="25"/>
  <c r="L39" i="25"/>
  <c r="K39" i="25"/>
  <c r="J39" i="25"/>
  <c r="I39" i="25"/>
  <c r="H39" i="25"/>
  <c r="F39" i="25"/>
  <c r="E39" i="25"/>
  <c r="D39" i="25"/>
  <c r="C39" i="25"/>
  <c r="CU36" i="25"/>
  <c r="CQ36" i="25"/>
  <c r="CK36" i="25"/>
  <c r="CT36" i="25"/>
  <c r="CR36" i="25"/>
  <c r="CP36" i="25"/>
  <c r="CN36" i="25"/>
  <c r="CL36" i="25"/>
  <c r="CJ36" i="25"/>
  <c r="CH36" i="25"/>
  <c r="CF36" i="25"/>
  <c r="CV13" i="25"/>
  <c r="CT34" i="25"/>
  <c r="CT13" i="25" s="1"/>
  <c r="CN34" i="25"/>
  <c r="CN13" i="25" s="1"/>
  <c r="CL34" i="25"/>
  <c r="CH34" i="25"/>
  <c r="CR33" i="25"/>
  <c r="CL33" i="25"/>
  <c r="CH33" i="25"/>
  <c r="CF33" i="25"/>
  <c r="CT33" i="25"/>
  <c r="CN33" i="25"/>
  <c r="CU34" i="25"/>
  <c r="CU13" i="25" s="1"/>
  <c r="CR34" i="25"/>
  <c r="CP34" i="25"/>
  <c r="CP13" i="25" s="1"/>
  <c r="CO34" i="25"/>
  <c r="CO13" i="25" s="1"/>
  <c r="CM34" i="25"/>
  <c r="CM13" i="25" s="1"/>
  <c r="CK34" i="25"/>
  <c r="CK13" i="25" s="1"/>
  <c r="CJ34" i="25"/>
  <c r="CJ13" i="25" s="1"/>
  <c r="CI34" i="25"/>
  <c r="CI13" i="25" s="1"/>
  <c r="CG34" i="25"/>
  <c r="CG22" i="25" s="1"/>
  <c r="CF34" i="25"/>
  <c r="CF22" i="25" s="1"/>
  <c r="CU33" i="25"/>
  <c r="CQ33" i="25"/>
  <c r="CK33" i="25"/>
  <c r="CJ33" i="25"/>
  <c r="CI33" i="25"/>
  <c r="CU9" i="25"/>
  <c r="CL9" i="25" l="1"/>
  <c r="CR9" i="25"/>
  <c r="CO9" i="25"/>
  <c r="CN10" i="25"/>
  <c r="CN11" i="25" s="1"/>
  <c r="CQ10" i="25"/>
  <c r="CF9" i="25"/>
  <c r="CN9" i="25"/>
  <c r="CQ9" i="25"/>
  <c r="CT9" i="25"/>
  <c r="CH9" i="25"/>
  <c r="CK9" i="25"/>
  <c r="CH10" i="25"/>
  <c r="CH11" i="25" s="1"/>
  <c r="CJ10" i="25"/>
  <c r="CJ11" i="25" s="1"/>
  <c r="CS10" i="25"/>
  <c r="CK10" i="25"/>
  <c r="CK11" i="25" s="1"/>
  <c r="CT10" i="25"/>
  <c r="CT11" i="25" s="1"/>
  <c r="CM10" i="25"/>
  <c r="CM11" i="25" s="1"/>
  <c r="CL13" i="25"/>
  <c r="CR13" i="25"/>
  <c r="CG36" i="25"/>
  <c r="CG33" i="25"/>
  <c r="CM36" i="25"/>
  <c r="CM33" i="25"/>
  <c r="CS36" i="25"/>
  <c r="CS33" i="25"/>
  <c r="CM9" i="25"/>
  <c r="CP9" i="25"/>
  <c r="CS9" i="25"/>
  <c r="CR10" i="25"/>
  <c r="CR11" i="25" s="1"/>
  <c r="CG10" i="25"/>
  <c r="CG11" i="25" s="1"/>
  <c r="CP10" i="25"/>
  <c r="CP11" i="25" s="1"/>
  <c r="CG9" i="25"/>
  <c r="CF10" i="25"/>
  <c r="CF11" i="25" s="1"/>
  <c r="CI10" i="25"/>
  <c r="CI11" i="25" s="1"/>
  <c r="CL10" i="25"/>
  <c r="CL11" i="25" s="1"/>
  <c r="CO10" i="25"/>
  <c r="CO11" i="25" s="1"/>
  <c r="CU10" i="25"/>
  <c r="CU11" i="25" s="1"/>
  <c r="CO33" i="25"/>
  <c r="CO36" i="25"/>
  <c r="CI36" i="25"/>
  <c r="CQ34" i="25"/>
  <c r="CQ13" i="25" s="1"/>
  <c r="CP33" i="25"/>
  <c r="CS34" i="25"/>
  <c r="CS13" i="25" s="1"/>
  <c r="CS11" i="25" l="1"/>
  <c r="CQ11" i="25"/>
  <c r="D6" i="15" l="1"/>
  <c r="D31" i="15" s="1"/>
  <c r="E6" i="15"/>
  <c r="E31" i="15" s="1"/>
  <c r="F6" i="15"/>
  <c r="F31" i="15" s="1"/>
  <c r="G6" i="15"/>
  <c r="G31" i="15" s="1"/>
  <c r="H6" i="15"/>
  <c r="H31" i="15" s="1"/>
  <c r="I6" i="15"/>
  <c r="I58" i="15" s="1"/>
  <c r="J6" i="15"/>
  <c r="J58" i="15" s="1"/>
  <c r="K6" i="15"/>
  <c r="K58" i="15" s="1"/>
  <c r="L6" i="15"/>
  <c r="L58" i="15" s="1"/>
  <c r="M6" i="15"/>
  <c r="M31" i="15" s="1"/>
  <c r="N6" i="15"/>
  <c r="N58" i="15" s="1"/>
  <c r="O6" i="15"/>
  <c r="O58" i="15" s="1"/>
  <c r="P6" i="15"/>
  <c r="P58" i="15" s="1"/>
  <c r="Q6" i="15"/>
  <c r="Q58" i="15" s="1"/>
  <c r="R6" i="15"/>
  <c r="R58" i="15" s="1"/>
  <c r="S6" i="15"/>
  <c r="S58" i="15" s="1"/>
  <c r="T6" i="15"/>
  <c r="T58" i="15" s="1"/>
  <c r="U6" i="15"/>
  <c r="U58" i="15" s="1"/>
  <c r="V6" i="15"/>
  <c r="V58" i="15" s="1"/>
  <c r="W6" i="15"/>
  <c r="W58" i="15" s="1"/>
  <c r="X6" i="15"/>
  <c r="X31" i="15" s="1"/>
  <c r="Y6" i="15"/>
  <c r="Y58" i="15" s="1"/>
  <c r="Z6" i="15"/>
  <c r="Z31" i="15" s="1"/>
  <c r="AA6" i="15"/>
  <c r="AA58" i="15" s="1"/>
  <c r="AB6" i="15"/>
  <c r="AB31" i="15" s="1"/>
  <c r="AC6" i="15"/>
  <c r="AC58" i="15" s="1"/>
  <c r="AD6" i="15"/>
  <c r="AD31" i="15" s="1"/>
  <c r="AE6" i="15"/>
  <c r="AE58" i="15" s="1"/>
  <c r="AF6" i="15"/>
  <c r="AF58" i="15" s="1"/>
  <c r="AG6" i="15"/>
  <c r="AG58" i="15" s="1"/>
  <c r="AH6" i="15"/>
  <c r="AH58" i="15" s="1"/>
  <c r="AI6" i="15"/>
  <c r="AI58" i="15" s="1"/>
  <c r="AJ6" i="15"/>
  <c r="AJ31" i="15" s="1"/>
  <c r="AK6" i="15"/>
  <c r="AK31" i="15" s="1"/>
  <c r="AL6" i="15"/>
  <c r="AL58" i="15" s="1"/>
  <c r="AM6" i="15"/>
  <c r="AM58" i="15" s="1"/>
  <c r="AN6" i="15"/>
  <c r="AN31" i="15" s="1"/>
  <c r="AO6" i="15"/>
  <c r="AO58" i="15" s="1"/>
  <c r="AP6" i="15"/>
  <c r="AP31" i="15" s="1"/>
  <c r="AQ6" i="15"/>
  <c r="AQ31" i="15" s="1"/>
  <c r="AR6" i="15"/>
  <c r="AR58" i="15" s="1"/>
  <c r="AS6" i="15"/>
  <c r="AS58" i="15" s="1"/>
  <c r="AT6" i="15"/>
  <c r="AT31" i="15" s="1"/>
  <c r="AU6" i="15"/>
  <c r="AU31" i="15" s="1"/>
  <c r="AV6" i="15"/>
  <c r="AV31" i="15" s="1"/>
  <c r="AW6" i="15"/>
  <c r="AW31" i="15" s="1"/>
  <c r="AX6" i="15"/>
  <c r="AX58" i="15" s="1"/>
  <c r="AY6" i="15"/>
  <c r="AY58" i="15" s="1"/>
  <c r="AZ6" i="15"/>
  <c r="AZ58" i="15" s="1"/>
  <c r="BA6" i="15"/>
  <c r="BA58" i="15" s="1"/>
  <c r="BB6" i="15"/>
  <c r="BB58" i="15" s="1"/>
  <c r="BC6" i="15"/>
  <c r="BC58" i="15" s="1"/>
  <c r="BD6" i="15"/>
  <c r="BD58" i="15" s="1"/>
  <c r="BE6" i="15"/>
  <c r="BE58" i="15" s="1"/>
  <c r="BF6" i="15"/>
  <c r="BF31" i="15" s="1"/>
  <c r="BG6" i="15"/>
  <c r="BG31" i="15" s="1"/>
  <c r="BH6" i="15"/>
  <c r="BH58" i="15" s="1"/>
  <c r="BI6" i="15"/>
  <c r="BI58" i="15" s="1"/>
  <c r="BJ6" i="15"/>
  <c r="BJ58" i="15" s="1"/>
  <c r="BK6" i="15"/>
  <c r="BK58" i="15" s="1"/>
  <c r="BL6" i="15"/>
  <c r="BL31" i="15" s="1"/>
  <c r="BM6" i="15"/>
  <c r="BM58" i="15" s="1"/>
  <c r="BN6" i="15"/>
  <c r="BN58" i="15" s="1"/>
  <c r="BO6" i="15"/>
  <c r="BO58" i="15" s="1"/>
  <c r="BP6" i="15"/>
  <c r="BP31" i="15" s="1"/>
  <c r="BQ6" i="15"/>
  <c r="BQ58" i="15" s="1"/>
  <c r="BR6" i="15"/>
  <c r="BR31" i="15" s="1"/>
  <c r="BS6" i="15"/>
  <c r="BS58" i="15" s="1"/>
  <c r="C6" i="15"/>
  <c r="B6" i="15"/>
  <c r="B85" i="15"/>
  <c r="B82"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7" i="15"/>
  <c r="B26" i="15"/>
  <c r="B25" i="15"/>
  <c r="B24" i="15"/>
  <c r="B23" i="15"/>
  <c r="B22" i="15"/>
  <c r="B21" i="15"/>
  <c r="B20" i="15"/>
  <c r="B19" i="15"/>
  <c r="B18" i="15"/>
  <c r="B17" i="15"/>
  <c r="B16" i="15"/>
  <c r="B15" i="15"/>
  <c r="B14" i="15"/>
  <c r="B13" i="15"/>
  <c r="B12" i="15"/>
  <c r="B11" i="15"/>
  <c r="B10" i="15"/>
  <c r="B9" i="15"/>
  <c r="B8" i="15"/>
  <c r="B7" i="15"/>
  <c r="C5" i="13"/>
  <c r="CG45" i="13"/>
  <c r="CG7" i="13"/>
  <c r="C92" i="13"/>
  <c r="C90" i="13"/>
  <c r="C89" i="13"/>
  <c r="C88" i="13"/>
  <c r="C87" i="13"/>
  <c r="C86" i="13"/>
  <c r="C85" i="13"/>
  <c r="C84" i="13"/>
  <c r="C83" i="13"/>
  <c r="C82" i="13"/>
  <c r="C81" i="13"/>
  <c r="C80" i="13"/>
  <c r="C79" i="13"/>
  <c r="C77" i="13"/>
  <c r="C75" i="13"/>
  <c r="C74" i="13"/>
  <c r="C73" i="13"/>
  <c r="C72" i="13"/>
  <c r="C71" i="13"/>
  <c r="C70" i="13"/>
  <c r="C69" i="13"/>
  <c r="C68" i="13"/>
  <c r="C67" i="13"/>
  <c r="C66" i="13"/>
  <c r="C65" i="13"/>
  <c r="C64" i="13"/>
  <c r="C63" i="13"/>
  <c r="C62" i="13"/>
  <c r="C60" i="13"/>
  <c r="C59" i="13"/>
  <c r="C58" i="13"/>
  <c r="C57" i="13"/>
  <c r="C56" i="13"/>
  <c r="C55" i="13"/>
  <c r="C54" i="13"/>
  <c r="C53" i="13"/>
  <c r="C52" i="13"/>
  <c r="C51" i="13"/>
  <c r="C50" i="13"/>
  <c r="C49" i="13"/>
  <c r="C48" i="13"/>
  <c r="C47" i="13"/>
  <c r="C45" i="13"/>
  <c r="C43" i="13"/>
  <c r="C42" i="13"/>
  <c r="C40" i="13"/>
  <c r="C39" i="13"/>
  <c r="C38" i="13"/>
  <c r="C37" i="13"/>
  <c r="C36" i="13"/>
  <c r="C35" i="13"/>
  <c r="C34" i="13"/>
  <c r="C33" i="13"/>
  <c r="C32" i="13"/>
  <c r="C31" i="13"/>
  <c r="C30" i="13"/>
  <c r="C29" i="13"/>
  <c r="C27" i="13"/>
  <c r="C26" i="13"/>
  <c r="C25" i="13"/>
  <c r="C23" i="13"/>
  <c r="C21" i="13"/>
  <c r="C20" i="13"/>
  <c r="C19" i="13"/>
  <c r="C18" i="13"/>
  <c r="C17" i="13"/>
  <c r="C16" i="13"/>
  <c r="C15" i="13"/>
  <c r="C14" i="13"/>
  <c r="C13" i="13"/>
  <c r="C12" i="13"/>
  <c r="C11" i="13"/>
  <c r="C10" i="13"/>
  <c r="C9" i="13"/>
  <c r="C7" i="13"/>
  <c r="C6" i="13"/>
  <c r="B5" i="9"/>
  <c r="B93" i="9"/>
  <c r="B91" i="9"/>
  <c r="B89" i="9"/>
  <c r="B87" i="9"/>
  <c r="B85" i="9"/>
  <c r="B75" i="9"/>
  <c r="B81" i="9"/>
  <c r="B80" i="9"/>
  <c r="B79" i="9"/>
  <c r="B78" i="9"/>
  <c r="B77" i="9"/>
  <c r="B76" i="9"/>
  <c r="B70" i="9"/>
  <c r="D5" i="9"/>
  <c r="E5" i="9"/>
  <c r="F5" i="9"/>
  <c r="G5" i="9"/>
  <c r="H5" i="9"/>
  <c r="I5" i="9"/>
  <c r="J5" i="9"/>
  <c r="K5" i="9"/>
  <c r="L5" i="9"/>
  <c r="M5" i="9"/>
  <c r="N5" i="9"/>
  <c r="O5" i="9"/>
  <c r="P5" i="9"/>
  <c r="Q5" i="9"/>
  <c r="R5" i="9"/>
  <c r="S5" i="9"/>
  <c r="T5" i="9"/>
  <c r="U5" i="9"/>
  <c r="V5" i="9"/>
  <c r="W5" i="9"/>
  <c r="X5" i="9"/>
  <c r="Y5" i="9"/>
  <c r="Z5" i="9"/>
  <c r="AA5" i="9"/>
  <c r="AB5" i="9"/>
  <c r="AC5" i="9"/>
  <c r="AD5" i="9"/>
  <c r="AE5" i="9"/>
  <c r="AF5" i="9"/>
  <c r="AG5" i="9"/>
  <c r="AH5" i="9"/>
  <c r="AI5" i="9"/>
  <c r="AJ5" i="9"/>
  <c r="AK5" i="9"/>
  <c r="AL5" i="9"/>
  <c r="AM5" i="9"/>
  <c r="AN5" i="9"/>
  <c r="AO5" i="9"/>
  <c r="AP5" i="9"/>
  <c r="AQ5" i="9"/>
  <c r="AR5" i="9"/>
  <c r="AS5" i="9"/>
  <c r="AT5" i="9"/>
  <c r="AU5" i="9"/>
  <c r="AV5" i="9"/>
  <c r="AW5" i="9"/>
  <c r="AX5" i="9"/>
  <c r="AY5" i="9"/>
  <c r="AZ5" i="9"/>
  <c r="BA5" i="9"/>
  <c r="BB5" i="9"/>
  <c r="BC5" i="9"/>
  <c r="BD5" i="9"/>
  <c r="BE5" i="9"/>
  <c r="BF5" i="9"/>
  <c r="BG5" i="9"/>
  <c r="BH5" i="9"/>
  <c r="BI5" i="9"/>
  <c r="BJ5" i="9"/>
  <c r="BM5" i="9"/>
  <c r="BN5" i="9"/>
  <c r="BO5" i="9"/>
  <c r="BP5" i="9"/>
  <c r="BQ5" i="9"/>
  <c r="BR5" i="9"/>
  <c r="BS5" i="9"/>
  <c r="C5" i="9"/>
  <c r="B73" i="9"/>
  <c r="B72" i="9"/>
  <c r="B71" i="9"/>
  <c r="B69" i="9"/>
  <c r="B68" i="9"/>
  <c r="B67" i="9"/>
  <c r="B64" i="9"/>
  <c r="B63" i="9"/>
  <c r="B62" i="9"/>
  <c r="B61" i="9"/>
  <c r="B60" i="9"/>
  <c r="B59" i="9"/>
  <c r="B58" i="9"/>
  <c r="B57" i="9"/>
  <c r="B56" i="9"/>
  <c r="B55" i="9"/>
  <c r="B54" i="9"/>
  <c r="B53" i="9"/>
  <c r="B52" i="9"/>
  <c r="B51" i="9"/>
  <c r="B50" i="9"/>
  <c r="B49" i="9"/>
  <c r="B48" i="9"/>
  <c r="B47" i="9"/>
  <c r="B46" i="9"/>
  <c r="B45" i="9"/>
  <c r="B44" i="9"/>
  <c r="B43" i="9"/>
  <c r="B42"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D6" i="22"/>
  <c r="D29" i="22" s="1"/>
  <c r="D121" i="22" s="1"/>
  <c r="BP26" i="24"/>
  <c r="BP25" i="24"/>
  <c r="BO25" i="24"/>
  <c r="BK5" i="9" s="1"/>
  <c r="E88" i="24"/>
  <c r="E87" i="24"/>
  <c r="D88" i="24"/>
  <c r="D87" i="24"/>
  <c r="B163" i="22"/>
  <c r="B157" i="22"/>
  <c r="B153" i="22"/>
  <c r="B149" i="22"/>
  <c r="B145" i="22"/>
  <c r="B144" i="22"/>
  <c r="B121" i="22"/>
  <c r="B142" i="22"/>
  <c r="B119" i="22"/>
  <c r="B98" i="22"/>
  <c r="B75" i="22"/>
  <c r="B96" i="22"/>
  <c r="B73" i="22"/>
  <c r="B27" i="22"/>
  <c r="B50" i="22"/>
  <c r="B5" i="22"/>
  <c r="B6" i="22"/>
  <c r="B29" i="22"/>
  <c r="C6" i="22"/>
  <c r="E6" i="22"/>
  <c r="E29" i="22" s="1"/>
  <c r="E121" i="22" s="1"/>
  <c r="F6" i="22"/>
  <c r="F29" i="22" s="1"/>
  <c r="F121" i="22" s="1"/>
  <c r="G6" i="22"/>
  <c r="G29" i="22" s="1"/>
  <c r="G121" i="22" s="1"/>
  <c r="H6" i="22"/>
  <c r="H29" i="22" s="1"/>
  <c r="H121" i="22" s="1"/>
  <c r="I6" i="22"/>
  <c r="I29" i="22" s="1"/>
  <c r="I121" i="22" s="1"/>
  <c r="J6" i="22"/>
  <c r="J29" i="22" s="1"/>
  <c r="J121" i="22" s="1"/>
  <c r="K6" i="22"/>
  <c r="K29" i="22" s="1"/>
  <c r="K121" i="22" s="1"/>
  <c r="L6" i="22"/>
  <c r="L29" i="22" s="1"/>
  <c r="L121" i="22" s="1"/>
  <c r="M6" i="22"/>
  <c r="M29" i="22" s="1"/>
  <c r="M121" i="22" s="1"/>
  <c r="N6" i="22"/>
  <c r="N29" i="22" s="1"/>
  <c r="N121" i="22" s="1"/>
  <c r="O6" i="22"/>
  <c r="O29" i="22" s="1"/>
  <c r="O121" i="22" s="1"/>
  <c r="P6" i="22"/>
  <c r="P29" i="22" s="1"/>
  <c r="P121" i="22" s="1"/>
  <c r="Q6" i="22"/>
  <c r="Q29" i="22" s="1"/>
  <c r="Q121" i="22" s="1"/>
  <c r="R6" i="22"/>
  <c r="R29" i="22" s="1"/>
  <c r="R121" i="22" s="1"/>
  <c r="S6" i="22"/>
  <c r="S29" i="22" s="1"/>
  <c r="S121" i="22" s="1"/>
  <c r="T6" i="22"/>
  <c r="T29" i="22" s="1"/>
  <c r="T121" i="22" s="1"/>
  <c r="U6" i="22"/>
  <c r="U29" i="22" s="1"/>
  <c r="U121" i="22" s="1"/>
  <c r="V6" i="22"/>
  <c r="V29" i="22" s="1"/>
  <c r="V121" i="22" s="1"/>
  <c r="W6" i="22"/>
  <c r="W29" i="22" s="1"/>
  <c r="W121" i="22" s="1"/>
  <c r="X6" i="22"/>
  <c r="X29" i="22" s="1"/>
  <c r="X121" i="22" s="1"/>
  <c r="Y6" i="22"/>
  <c r="Y29" i="22" s="1"/>
  <c r="Y121" i="22" s="1"/>
  <c r="Z6" i="22"/>
  <c r="Z29" i="22" s="1"/>
  <c r="Z121" i="22" s="1"/>
  <c r="AA6" i="22"/>
  <c r="AA29" i="22" s="1"/>
  <c r="AA121" i="22" s="1"/>
  <c r="AB6" i="22"/>
  <c r="AB29" i="22" s="1"/>
  <c r="AB121" i="22" s="1"/>
  <c r="AC6" i="22"/>
  <c r="AC29" i="22" s="1"/>
  <c r="AC121" i="22" s="1"/>
  <c r="AD6" i="22"/>
  <c r="AD29" i="22" s="1"/>
  <c r="AD121" i="22" s="1"/>
  <c r="AE6" i="22"/>
  <c r="AE29" i="22" s="1"/>
  <c r="AE121" i="22" s="1"/>
  <c r="AF6" i="22"/>
  <c r="AF29" i="22" s="1"/>
  <c r="AF121" i="22" s="1"/>
  <c r="AG6" i="22"/>
  <c r="AG29" i="22" s="1"/>
  <c r="AG121" i="22" s="1"/>
  <c r="AH6" i="22"/>
  <c r="AH29" i="22" s="1"/>
  <c r="AH121" i="22" s="1"/>
  <c r="AI6" i="22"/>
  <c r="AI29" i="22" s="1"/>
  <c r="AI121" i="22" s="1"/>
  <c r="AJ6" i="22"/>
  <c r="AJ29" i="22" s="1"/>
  <c r="AJ121" i="22" s="1"/>
  <c r="AK6" i="22"/>
  <c r="AK29" i="22" s="1"/>
  <c r="AK121" i="22" s="1"/>
  <c r="AL6" i="22"/>
  <c r="AL29" i="22" s="1"/>
  <c r="AL121" i="22" s="1"/>
  <c r="AM6" i="22"/>
  <c r="AM29" i="22" s="1"/>
  <c r="AM121" i="22" s="1"/>
  <c r="AN6" i="22"/>
  <c r="AN29" i="22" s="1"/>
  <c r="AN121" i="22" s="1"/>
  <c r="AO6" i="22"/>
  <c r="AO29" i="22" s="1"/>
  <c r="AO121" i="22" s="1"/>
  <c r="AP6" i="22"/>
  <c r="AP29" i="22" s="1"/>
  <c r="AP121" i="22" s="1"/>
  <c r="AQ6" i="22"/>
  <c r="AQ29" i="22" s="1"/>
  <c r="AQ121" i="22" s="1"/>
  <c r="AR6" i="22"/>
  <c r="AR29" i="22" s="1"/>
  <c r="AR121" i="22" s="1"/>
  <c r="AS6" i="22"/>
  <c r="AS29" i="22" s="1"/>
  <c r="AS121" i="22" s="1"/>
  <c r="AT6" i="22"/>
  <c r="AT29" i="22" s="1"/>
  <c r="AT121" i="22" s="1"/>
  <c r="AU6" i="22"/>
  <c r="AU29" i="22" s="1"/>
  <c r="AU121" i="22" s="1"/>
  <c r="AV6" i="22"/>
  <c r="AV29" i="22" s="1"/>
  <c r="AV121" i="22" s="1"/>
  <c r="AW6" i="22"/>
  <c r="AW29" i="22" s="1"/>
  <c r="AW121" i="22" s="1"/>
  <c r="AX6" i="22"/>
  <c r="AX29" i="22" s="1"/>
  <c r="AX121" i="22" s="1"/>
  <c r="AY6" i="22"/>
  <c r="AY29" i="22" s="1"/>
  <c r="AY121" i="22" s="1"/>
  <c r="AZ6" i="22"/>
  <c r="AZ29" i="22" s="1"/>
  <c r="AZ121" i="22" s="1"/>
  <c r="BA6" i="22"/>
  <c r="BA29" i="22" s="1"/>
  <c r="BA121" i="22" s="1"/>
  <c r="BB6" i="22"/>
  <c r="BB29" i="22" s="1"/>
  <c r="BB121" i="22" s="1"/>
  <c r="BC6" i="22"/>
  <c r="BC29" i="22" s="1"/>
  <c r="BC121" i="22" s="1"/>
  <c r="BD6" i="22"/>
  <c r="BD29" i="22" s="1"/>
  <c r="BD121" i="22" s="1"/>
  <c r="BE6" i="22"/>
  <c r="BE29" i="22" s="1"/>
  <c r="BE121" i="22" s="1"/>
  <c r="BF6" i="22"/>
  <c r="BF29" i="22" s="1"/>
  <c r="BF121" i="22" s="1"/>
  <c r="BG6" i="22"/>
  <c r="BG29" i="22" s="1"/>
  <c r="BG121" i="22" s="1"/>
  <c r="BH6" i="22"/>
  <c r="BH29" i="22" s="1"/>
  <c r="BH121" i="22" s="1"/>
  <c r="BI6" i="22"/>
  <c r="BI29" i="22" s="1"/>
  <c r="BI121" i="22" s="1"/>
  <c r="BJ6" i="22"/>
  <c r="BJ29" i="22" s="1"/>
  <c r="BJ121" i="22" s="1"/>
  <c r="BK6" i="22"/>
  <c r="BK29" i="22" s="1"/>
  <c r="BK121" i="22" s="1"/>
  <c r="BL6" i="22"/>
  <c r="BL29" i="22" s="1"/>
  <c r="BL121" i="22" s="1"/>
  <c r="BM6" i="22"/>
  <c r="BM29" i="22" s="1"/>
  <c r="BM121" i="22" s="1"/>
  <c r="BN6" i="22"/>
  <c r="BN29" i="22" s="1"/>
  <c r="BN121" i="22" s="1"/>
  <c r="BO6" i="22"/>
  <c r="BO29" i="22" s="1"/>
  <c r="BO121" i="22" s="1"/>
  <c r="BP6" i="22"/>
  <c r="BP29" i="22" s="1"/>
  <c r="BP121" i="22" s="1"/>
  <c r="BQ6" i="22"/>
  <c r="BQ29" i="22" s="1"/>
  <c r="BQ121" i="22" s="1"/>
  <c r="BR6" i="22"/>
  <c r="BR29" i="22" s="1"/>
  <c r="BR121" i="22" s="1"/>
  <c r="BS6" i="22"/>
  <c r="BS29" i="22" s="1"/>
  <c r="BS121" i="22" s="1"/>
  <c r="BT6" i="22"/>
  <c r="BT29" i="22" s="1"/>
  <c r="BT121" i="22" s="1"/>
  <c r="C58" i="15" l="1"/>
  <c r="C98" i="22"/>
  <c r="BL5" i="9"/>
  <c r="B65" i="9"/>
  <c r="B66" i="9"/>
  <c r="BV27" i="15"/>
  <c r="W31" i="15"/>
  <c r="AZ31" i="15"/>
  <c r="AT58" i="15"/>
  <c r="D58" i="15"/>
  <c r="AC31" i="15"/>
  <c r="J31" i="15"/>
  <c r="E58" i="15"/>
  <c r="BS31" i="15"/>
  <c r="BL58" i="15"/>
  <c r="H58" i="15"/>
  <c r="BD31" i="15"/>
  <c r="P31" i="15"/>
  <c r="AN58" i="15"/>
  <c r="BM31" i="15"/>
  <c r="BR58" i="15"/>
  <c r="AB58" i="15"/>
  <c r="BA31" i="15"/>
  <c r="V31" i="15"/>
  <c r="BF58" i="15"/>
  <c r="AU58" i="15"/>
  <c r="AH31" i="15"/>
  <c r="L31" i="15"/>
  <c r="BG58" i="15"/>
  <c r="Q31" i="15"/>
  <c r="AI31" i="15"/>
  <c r="AP58" i="15"/>
  <c r="Z58" i="15"/>
  <c r="F58" i="15"/>
  <c r="AD58" i="15"/>
  <c r="AO31" i="15"/>
  <c r="K31" i="15"/>
  <c r="AV58" i="15"/>
  <c r="AJ58" i="15"/>
  <c r="BB31" i="15"/>
  <c r="AX31" i="15"/>
  <c r="BP58" i="15"/>
  <c r="AF31" i="15"/>
  <c r="R31" i="15"/>
  <c r="S31" i="15"/>
  <c r="BO31" i="15"/>
  <c r="AW58" i="15"/>
  <c r="BH31" i="15"/>
  <c r="BN31" i="15"/>
  <c r="X58" i="15"/>
  <c r="BC31" i="15"/>
  <c r="AK58" i="15"/>
  <c r="M58" i="15"/>
  <c r="AE31" i="15"/>
  <c r="AL31" i="15"/>
  <c r="N31" i="15"/>
  <c r="BJ31" i="15"/>
  <c r="T31" i="15"/>
  <c r="AR31" i="15"/>
  <c r="BI31" i="15"/>
  <c r="Y31" i="15"/>
  <c r="AQ58" i="15"/>
  <c r="G58" i="15"/>
  <c r="BQ31" i="15"/>
  <c r="BK31" i="15"/>
  <c r="BE31" i="15"/>
  <c r="AY31" i="15"/>
  <c r="AS31" i="15"/>
  <c r="AM31" i="15"/>
  <c r="AG31" i="15"/>
  <c r="AA31" i="15"/>
  <c r="U31" i="15"/>
  <c r="O31" i="15"/>
  <c r="I31" i="15"/>
  <c r="C31" i="15"/>
  <c r="C149" i="22"/>
  <c r="Z153" i="22"/>
  <c r="O157" i="22"/>
  <c r="BM149" i="22"/>
  <c r="AC149" i="22"/>
  <c r="BJ153" i="22"/>
  <c r="AY157" i="22"/>
  <c r="BG149" i="22"/>
  <c r="W149" i="22"/>
  <c r="BD153" i="22"/>
  <c r="T153" i="22"/>
  <c r="U157" i="22"/>
  <c r="BE157" i="22"/>
  <c r="BA149" i="22"/>
  <c r="Q149" i="22"/>
  <c r="AX153" i="22"/>
  <c r="N153" i="22"/>
  <c r="AA157" i="22"/>
  <c r="BK157" i="22"/>
  <c r="AU149" i="22"/>
  <c r="K149" i="22"/>
  <c r="AR153" i="22"/>
  <c r="H153" i="22"/>
  <c r="AG157" i="22"/>
  <c r="BQ157" i="22"/>
  <c r="AO149" i="22"/>
  <c r="E149" i="22"/>
  <c r="AL153" i="22"/>
  <c r="AM157" i="22"/>
  <c r="BS149" i="22"/>
  <c r="AI149" i="22"/>
  <c r="BP153" i="22"/>
  <c r="AF153" i="22"/>
  <c r="I157" i="22"/>
  <c r="AS157" i="22"/>
  <c r="BR149" i="22"/>
  <c r="BL149" i="22"/>
  <c r="BF149" i="22"/>
  <c r="AZ149" i="22"/>
  <c r="AT149" i="22"/>
  <c r="AN149" i="22"/>
  <c r="AH149" i="22"/>
  <c r="AB149" i="22"/>
  <c r="V149" i="22"/>
  <c r="P149" i="22"/>
  <c r="J149" i="22"/>
  <c r="D153" i="22"/>
  <c r="BO153" i="22"/>
  <c r="BI153" i="22"/>
  <c r="BC153" i="22"/>
  <c r="AW153" i="22"/>
  <c r="AQ153" i="22"/>
  <c r="AK153" i="22"/>
  <c r="AE153" i="22"/>
  <c r="Y153" i="22"/>
  <c r="S153" i="22"/>
  <c r="M153" i="22"/>
  <c r="G153" i="22"/>
  <c r="D157" i="22"/>
  <c r="J157" i="22"/>
  <c r="P157" i="22"/>
  <c r="V157" i="22"/>
  <c r="AB157" i="22"/>
  <c r="AH157" i="22"/>
  <c r="AN157" i="22"/>
  <c r="AT157" i="22"/>
  <c r="AZ157" i="22"/>
  <c r="BF157" i="22"/>
  <c r="BL157" i="22"/>
  <c r="BR157" i="22"/>
  <c r="BQ149" i="22"/>
  <c r="BK149" i="22"/>
  <c r="BE149" i="22"/>
  <c r="AY149" i="22"/>
  <c r="AS149" i="22"/>
  <c r="AM149" i="22"/>
  <c r="AG149" i="22"/>
  <c r="AA149" i="22"/>
  <c r="U149" i="22"/>
  <c r="O149" i="22"/>
  <c r="I149" i="22"/>
  <c r="BT153" i="22"/>
  <c r="BN153" i="22"/>
  <c r="BH153" i="22"/>
  <c r="BB153" i="22"/>
  <c r="AV153" i="22"/>
  <c r="AP153" i="22"/>
  <c r="AJ153" i="22"/>
  <c r="AD153" i="22"/>
  <c r="X153" i="22"/>
  <c r="R153" i="22"/>
  <c r="L153" i="22"/>
  <c r="F153" i="22"/>
  <c r="E157" i="22"/>
  <c r="K157" i="22"/>
  <c r="Q157" i="22"/>
  <c r="W157" i="22"/>
  <c r="AC157" i="22"/>
  <c r="AI157" i="22"/>
  <c r="AO157" i="22"/>
  <c r="AU157" i="22"/>
  <c r="BA157" i="22"/>
  <c r="BG157" i="22"/>
  <c r="BM157" i="22"/>
  <c r="BS157" i="22"/>
  <c r="BP149" i="22"/>
  <c r="BJ149" i="22"/>
  <c r="BD149" i="22"/>
  <c r="AX149" i="22"/>
  <c r="AR149" i="22"/>
  <c r="AL149" i="22"/>
  <c r="AF149" i="22"/>
  <c r="Z149" i="22"/>
  <c r="T149" i="22"/>
  <c r="N149" i="22"/>
  <c r="H149" i="22"/>
  <c r="BS153" i="22"/>
  <c r="BM153" i="22"/>
  <c r="BG153" i="22"/>
  <c r="BA153" i="22"/>
  <c r="AU153" i="22"/>
  <c r="AO153" i="22"/>
  <c r="AI153" i="22"/>
  <c r="AC153" i="22"/>
  <c r="W153" i="22"/>
  <c r="Q153" i="22"/>
  <c r="K153" i="22"/>
  <c r="E153" i="22"/>
  <c r="F157" i="22"/>
  <c r="L157" i="22"/>
  <c r="R157" i="22"/>
  <c r="X157" i="22"/>
  <c r="AD157" i="22"/>
  <c r="AJ157" i="22"/>
  <c r="AP157" i="22"/>
  <c r="AV157" i="22"/>
  <c r="BB157" i="22"/>
  <c r="BH157" i="22"/>
  <c r="BN157" i="22"/>
  <c r="BT157" i="22"/>
  <c r="D149" i="22"/>
  <c r="BO149" i="22"/>
  <c r="BI149" i="22"/>
  <c r="BC149" i="22"/>
  <c r="AW149" i="22"/>
  <c r="AQ149" i="22"/>
  <c r="AK149" i="22"/>
  <c r="AE149" i="22"/>
  <c r="Y149" i="22"/>
  <c r="S149" i="22"/>
  <c r="M149" i="22"/>
  <c r="G149" i="22"/>
  <c r="BR153" i="22"/>
  <c r="BL153" i="22"/>
  <c r="BF153" i="22"/>
  <c r="AZ153" i="22"/>
  <c r="AT153" i="22"/>
  <c r="AN153" i="22"/>
  <c r="AH153" i="22"/>
  <c r="AB153" i="22"/>
  <c r="V153" i="22"/>
  <c r="P153" i="22"/>
  <c r="J153" i="22"/>
  <c r="G157" i="22"/>
  <c r="M157" i="22"/>
  <c r="S157" i="22"/>
  <c r="Y157" i="22"/>
  <c r="AE157" i="22"/>
  <c r="AK157" i="22"/>
  <c r="AQ157" i="22"/>
  <c r="AW157" i="22"/>
  <c r="BC157" i="22"/>
  <c r="BI157" i="22"/>
  <c r="BO157" i="22"/>
  <c r="C157" i="22"/>
  <c r="BT149" i="22"/>
  <c r="BN149" i="22"/>
  <c r="BH149" i="22"/>
  <c r="BB149" i="22"/>
  <c r="AV149" i="22"/>
  <c r="AP149" i="22"/>
  <c r="AJ149" i="22"/>
  <c r="AD149" i="22"/>
  <c r="X149" i="22"/>
  <c r="R149" i="22"/>
  <c r="L149" i="22"/>
  <c r="F149" i="22"/>
  <c r="BQ153" i="22"/>
  <c r="BK153" i="22"/>
  <c r="BE153" i="22"/>
  <c r="AY153" i="22"/>
  <c r="AS153" i="22"/>
  <c r="AM153" i="22"/>
  <c r="AG153" i="22"/>
  <c r="AA153" i="22"/>
  <c r="U153" i="22"/>
  <c r="O153" i="22"/>
  <c r="I153" i="22"/>
  <c r="C153" i="22"/>
  <c r="H157" i="22"/>
  <c r="N157" i="22"/>
  <c r="T157" i="22"/>
  <c r="Z157" i="22"/>
  <c r="AF157" i="22"/>
  <c r="AL157" i="22"/>
  <c r="AR157" i="22"/>
  <c r="AX157" i="22"/>
  <c r="BD157" i="22"/>
  <c r="BJ157" i="22"/>
  <c r="BP157" i="22"/>
  <c r="AL145" i="22"/>
  <c r="T145" i="22"/>
  <c r="BD145" i="22"/>
  <c r="BJ145" i="22"/>
  <c r="AR145" i="22"/>
  <c r="Z145" i="22"/>
  <c r="H145" i="22"/>
  <c r="BF145" i="22"/>
  <c r="AN145" i="22"/>
  <c r="V145" i="22"/>
  <c r="C145" i="22"/>
  <c r="BR145" i="22"/>
  <c r="AZ145" i="22"/>
  <c r="AH145" i="22"/>
  <c r="P145" i="22"/>
  <c r="BP145" i="22"/>
  <c r="AX145" i="22"/>
  <c r="AF145" i="22"/>
  <c r="N145" i="22"/>
  <c r="BL145" i="22"/>
  <c r="AT145" i="22"/>
  <c r="AB145" i="22"/>
  <c r="J145" i="22"/>
  <c r="BQ145" i="22"/>
  <c r="BK145" i="22"/>
  <c r="BE145" i="22"/>
  <c r="AY145" i="22"/>
  <c r="AS145" i="22"/>
  <c r="AM145" i="22"/>
  <c r="AG145" i="22"/>
  <c r="AA145" i="22"/>
  <c r="U145" i="22"/>
  <c r="O145" i="22"/>
  <c r="I145" i="22"/>
  <c r="D145" i="22"/>
  <c r="BO145" i="22"/>
  <c r="BI145" i="22"/>
  <c r="BC145" i="22"/>
  <c r="AW145" i="22"/>
  <c r="AQ145" i="22"/>
  <c r="AK145" i="22"/>
  <c r="AE145" i="22"/>
  <c r="Y145" i="22"/>
  <c r="S145" i="22"/>
  <c r="M145" i="22"/>
  <c r="G145" i="22"/>
  <c r="BT145" i="22"/>
  <c r="BN145" i="22"/>
  <c r="BH145" i="22"/>
  <c r="BB145" i="22"/>
  <c r="AV145" i="22"/>
  <c r="AP145" i="22"/>
  <c r="AJ145" i="22"/>
  <c r="AD145" i="22"/>
  <c r="X145" i="22"/>
  <c r="R145" i="22"/>
  <c r="L145" i="22"/>
  <c r="F145" i="22"/>
  <c r="BS145" i="22"/>
  <c r="BM145" i="22"/>
  <c r="BG145" i="22"/>
  <c r="BA145" i="22"/>
  <c r="AU145" i="22"/>
  <c r="AO145" i="22"/>
  <c r="AI145" i="22"/>
  <c r="AC145" i="22"/>
  <c r="W145" i="22"/>
  <c r="Q145" i="22"/>
  <c r="K145" i="22"/>
  <c r="E145" i="22"/>
  <c r="D75" i="22"/>
  <c r="AK75" i="22"/>
  <c r="L75" i="22"/>
  <c r="X98" i="22"/>
  <c r="BM75" i="22"/>
  <c r="BN98" i="22"/>
  <c r="L98" i="22"/>
  <c r="BB75" i="22"/>
  <c r="BH98" i="22"/>
  <c r="F98" i="22"/>
  <c r="AV98" i="22"/>
  <c r="AI75" i="22"/>
  <c r="AP98" i="22"/>
  <c r="R75" i="22"/>
  <c r="AD98" i="22"/>
  <c r="BC75" i="22"/>
  <c r="AJ75" i="22"/>
  <c r="Q75" i="22"/>
  <c r="BM98" i="22"/>
  <c r="AU98" i="22"/>
  <c r="AC98" i="22"/>
  <c r="K98" i="22"/>
  <c r="BT75" i="22"/>
  <c r="BA75" i="22"/>
  <c r="AD75" i="22"/>
  <c r="K75" i="22"/>
  <c r="BG98" i="22"/>
  <c r="AO98" i="22"/>
  <c r="W98" i="22"/>
  <c r="E98" i="22"/>
  <c r="BS75" i="22"/>
  <c r="AV75" i="22"/>
  <c r="AC75" i="22"/>
  <c r="BT98" i="22"/>
  <c r="BB98" i="22"/>
  <c r="AJ98" i="22"/>
  <c r="R98" i="22"/>
  <c r="BN75" i="22"/>
  <c r="AU75" i="22"/>
  <c r="S75" i="22"/>
  <c r="BS98" i="22"/>
  <c r="BA98" i="22"/>
  <c r="AI98" i="22"/>
  <c r="Q98" i="22"/>
  <c r="BR52" i="22"/>
  <c r="BF98" i="22"/>
  <c r="P98" i="22"/>
  <c r="BF52" i="22"/>
  <c r="V52" i="22"/>
  <c r="BR75" i="22"/>
  <c r="BH75" i="22"/>
  <c r="AZ75" i="22"/>
  <c r="AP75" i="22"/>
  <c r="AH75" i="22"/>
  <c r="X75" i="22"/>
  <c r="P75" i="22"/>
  <c r="F75" i="22"/>
  <c r="BP98" i="22"/>
  <c r="BJ98" i="22"/>
  <c r="BD98" i="22"/>
  <c r="AX98" i="22"/>
  <c r="AR98" i="22"/>
  <c r="AL98" i="22"/>
  <c r="AF98" i="22"/>
  <c r="Z98" i="22"/>
  <c r="T98" i="22"/>
  <c r="N98" i="22"/>
  <c r="H98" i="22"/>
  <c r="AZ52" i="22"/>
  <c r="P52" i="22"/>
  <c r="BO75" i="22"/>
  <c r="BG75" i="22"/>
  <c r="AW75" i="22"/>
  <c r="AO75" i="22"/>
  <c r="AE75" i="22"/>
  <c r="W75" i="22"/>
  <c r="M75" i="22"/>
  <c r="E75" i="22"/>
  <c r="BO98" i="22"/>
  <c r="BI98" i="22"/>
  <c r="BC98" i="22"/>
  <c r="AW98" i="22"/>
  <c r="AQ98" i="22"/>
  <c r="AK98" i="22"/>
  <c r="AE98" i="22"/>
  <c r="Y98" i="22"/>
  <c r="S98" i="22"/>
  <c r="M98" i="22"/>
  <c r="G98" i="22"/>
  <c r="AT52" i="22"/>
  <c r="J52" i="22"/>
  <c r="BF75" i="22"/>
  <c r="AN75" i="22"/>
  <c r="V75" i="22"/>
  <c r="AN52" i="22"/>
  <c r="AH52" i="22"/>
  <c r="BL75" i="22"/>
  <c r="AT75" i="22"/>
  <c r="AB75" i="22"/>
  <c r="J75" i="22"/>
  <c r="BR98" i="22"/>
  <c r="BL98" i="22"/>
  <c r="AZ98" i="22"/>
  <c r="AT98" i="22"/>
  <c r="AN98" i="22"/>
  <c r="AH98" i="22"/>
  <c r="AB98" i="22"/>
  <c r="V98" i="22"/>
  <c r="J98" i="22"/>
  <c r="BL52" i="22"/>
  <c r="AB52" i="22"/>
  <c r="BI75" i="22"/>
  <c r="AQ75" i="22"/>
  <c r="Y75" i="22"/>
  <c r="G75" i="22"/>
  <c r="BQ98" i="22"/>
  <c r="BK98" i="22"/>
  <c r="BE98" i="22"/>
  <c r="AY98" i="22"/>
  <c r="AS98" i="22"/>
  <c r="AM98" i="22"/>
  <c r="AG98" i="22"/>
  <c r="AA98" i="22"/>
  <c r="U98" i="22"/>
  <c r="O98" i="22"/>
  <c r="I98" i="22"/>
  <c r="BD52" i="22"/>
  <c r="T52" i="22"/>
  <c r="BP52" i="22"/>
  <c r="AX52" i="22"/>
  <c r="AF52" i="22"/>
  <c r="N52" i="22"/>
  <c r="BQ75" i="22"/>
  <c r="BK75" i="22"/>
  <c r="BE75" i="22"/>
  <c r="AY75" i="22"/>
  <c r="AS75" i="22"/>
  <c r="AM75" i="22"/>
  <c r="AG75" i="22"/>
  <c r="AA75" i="22"/>
  <c r="U75" i="22"/>
  <c r="O75" i="22"/>
  <c r="I75" i="22"/>
  <c r="BJ52" i="22"/>
  <c r="AR52" i="22"/>
  <c r="Z52" i="22"/>
  <c r="H52" i="22"/>
  <c r="BP75" i="22"/>
  <c r="BJ75" i="22"/>
  <c r="BD75" i="22"/>
  <c r="AX75" i="22"/>
  <c r="AR75" i="22"/>
  <c r="AL75" i="22"/>
  <c r="AF75" i="22"/>
  <c r="Z75" i="22"/>
  <c r="T75" i="22"/>
  <c r="N75" i="22"/>
  <c r="H75" i="22"/>
  <c r="AL52" i="22"/>
  <c r="D98" i="22"/>
  <c r="BQ52" i="22"/>
  <c r="BK52" i="22"/>
  <c r="BE52" i="22"/>
  <c r="AY52" i="22"/>
  <c r="AS52" i="22"/>
  <c r="AM52" i="22"/>
  <c r="AG52" i="22"/>
  <c r="AA52" i="22"/>
  <c r="U52" i="22"/>
  <c r="O52" i="22"/>
  <c r="I52" i="22"/>
  <c r="D52" i="22"/>
  <c r="BO52" i="22"/>
  <c r="BI52" i="22"/>
  <c r="BC52" i="22"/>
  <c r="AW52" i="22"/>
  <c r="AQ52" i="22"/>
  <c r="AK52" i="22"/>
  <c r="AE52" i="22"/>
  <c r="Y52" i="22"/>
  <c r="S52" i="22"/>
  <c r="M52" i="22"/>
  <c r="G52" i="22"/>
  <c r="BT52" i="22"/>
  <c r="BN52" i="22"/>
  <c r="BH52" i="22"/>
  <c r="BB52" i="22"/>
  <c r="AV52" i="22"/>
  <c r="AP52" i="22"/>
  <c r="AJ52" i="22"/>
  <c r="AD52" i="22"/>
  <c r="X52" i="22"/>
  <c r="R52" i="22"/>
  <c r="L52" i="22"/>
  <c r="F52" i="22"/>
  <c r="BS52" i="22"/>
  <c r="BM52" i="22"/>
  <c r="BG52" i="22"/>
  <c r="BA52" i="22"/>
  <c r="AU52" i="22"/>
  <c r="AO52" i="22"/>
  <c r="AI52" i="22"/>
  <c r="AC52" i="22"/>
  <c r="W52" i="22"/>
  <c r="Q52" i="22"/>
  <c r="K52" i="22"/>
  <c r="E52" i="22"/>
  <c r="CG7" i="22"/>
  <c r="CH7" i="22"/>
  <c r="CI7" i="22"/>
  <c r="CJ7" i="22"/>
  <c r="CK7" i="22"/>
  <c r="CL7" i="22"/>
  <c r="CM7" i="22"/>
  <c r="CN7" i="22"/>
  <c r="CO7" i="22"/>
  <c r="CP7" i="22"/>
  <c r="CQ7" i="22"/>
  <c r="CR7" i="22"/>
  <c r="CS7" i="22"/>
  <c r="CT7" i="22"/>
  <c r="CU7" i="22"/>
  <c r="CV7" i="22"/>
  <c r="CW53" i="22"/>
  <c r="CG8" i="22"/>
  <c r="CH8" i="22"/>
  <c r="CI8" i="22"/>
  <c r="CJ8" i="22"/>
  <c r="CK8" i="22"/>
  <c r="CL8" i="22"/>
  <c r="CM8" i="22"/>
  <c r="CN8" i="22"/>
  <c r="CO8" i="22"/>
  <c r="CP8" i="22"/>
  <c r="CQ8" i="22"/>
  <c r="CR8" i="22"/>
  <c r="CS8" i="22"/>
  <c r="CT8" i="22"/>
  <c r="CU8" i="22"/>
  <c r="CV8" i="22"/>
  <c r="CW8" i="22"/>
  <c r="CW54" i="22" s="1"/>
  <c r="CG9" i="22"/>
  <c r="CH9" i="22"/>
  <c r="CI9" i="22"/>
  <c r="CJ9" i="22"/>
  <c r="CK9" i="22"/>
  <c r="CL9" i="22"/>
  <c r="CM9" i="22"/>
  <c r="CN9" i="22"/>
  <c r="CO9" i="22"/>
  <c r="CP9" i="22"/>
  <c r="CQ9" i="22"/>
  <c r="CR9" i="22"/>
  <c r="CS9" i="22"/>
  <c r="CT9" i="22"/>
  <c r="CU9" i="22"/>
  <c r="CV9" i="22"/>
  <c r="CW9" i="22"/>
  <c r="CW55" i="22" s="1"/>
  <c r="CG10" i="22"/>
  <c r="CH10" i="22"/>
  <c r="CI10" i="22"/>
  <c r="CJ10" i="22"/>
  <c r="CK10" i="22"/>
  <c r="CL10" i="22"/>
  <c r="CM10" i="22"/>
  <c r="CN10" i="22"/>
  <c r="CO10" i="22"/>
  <c r="CP10" i="22"/>
  <c r="CQ10" i="22"/>
  <c r="CR10" i="22"/>
  <c r="CS10" i="22"/>
  <c r="CT10" i="22"/>
  <c r="CU10" i="22"/>
  <c r="CV10" i="22"/>
  <c r="CW10" i="22"/>
  <c r="CW56" i="22" s="1"/>
  <c r="CG11" i="22"/>
  <c r="CH11" i="22"/>
  <c r="CI11" i="22"/>
  <c r="CJ11" i="22"/>
  <c r="CK11" i="22"/>
  <c r="CL11" i="22"/>
  <c r="CM11" i="22"/>
  <c r="CN11" i="22"/>
  <c r="CO11" i="22"/>
  <c r="CP11" i="22"/>
  <c r="CQ11" i="22"/>
  <c r="CR11" i="22"/>
  <c r="CS11" i="22"/>
  <c r="CT11" i="22"/>
  <c r="CU11" i="22"/>
  <c r="CV11" i="22"/>
  <c r="CW11" i="22"/>
  <c r="CW57" i="22" s="1"/>
  <c r="CG12" i="22"/>
  <c r="CH12" i="22"/>
  <c r="CI12" i="22"/>
  <c r="CJ12" i="22"/>
  <c r="CK12" i="22"/>
  <c r="CL12" i="22"/>
  <c r="CM12" i="22"/>
  <c r="CN12" i="22"/>
  <c r="CO12" i="22"/>
  <c r="CP12" i="22"/>
  <c r="CQ12" i="22"/>
  <c r="CR12" i="22"/>
  <c r="CS12" i="22"/>
  <c r="CT12" i="22"/>
  <c r="CU12" i="22"/>
  <c r="CV12" i="22"/>
  <c r="CW12" i="22"/>
  <c r="CW58" i="22" s="1"/>
  <c r="CG13" i="22"/>
  <c r="CH13" i="22"/>
  <c r="CI13" i="22"/>
  <c r="CJ13" i="22"/>
  <c r="CK13" i="22"/>
  <c r="CL13" i="22"/>
  <c r="CM13" i="22"/>
  <c r="CN13" i="22"/>
  <c r="CO13" i="22"/>
  <c r="CP13" i="22"/>
  <c r="CQ13" i="22"/>
  <c r="CR13" i="22"/>
  <c r="CS13" i="22"/>
  <c r="CT13" i="22"/>
  <c r="CU13" i="22"/>
  <c r="CV13" i="22"/>
  <c r="CW13" i="22"/>
  <c r="CW59" i="22" s="1"/>
  <c r="CG14" i="22"/>
  <c r="CH14" i="22"/>
  <c r="CI14" i="22"/>
  <c r="CJ14" i="22"/>
  <c r="CK14" i="22"/>
  <c r="CL14" i="22"/>
  <c r="CM14" i="22"/>
  <c r="CN14" i="22"/>
  <c r="CO14" i="22"/>
  <c r="CP14" i="22"/>
  <c r="CQ14" i="22"/>
  <c r="CR14" i="22"/>
  <c r="CS14" i="22"/>
  <c r="CT14" i="22"/>
  <c r="CU14" i="22"/>
  <c r="CV14" i="22"/>
  <c r="CW14" i="22"/>
  <c r="CW60" i="22" s="1"/>
  <c r="CG15" i="22"/>
  <c r="CH15" i="22"/>
  <c r="CI15" i="22"/>
  <c r="CJ15" i="22"/>
  <c r="CK15" i="22"/>
  <c r="CL15" i="22"/>
  <c r="CM15" i="22"/>
  <c r="CN15" i="22"/>
  <c r="CO15" i="22"/>
  <c r="CP15" i="22"/>
  <c r="CQ15" i="22"/>
  <c r="CR15" i="22"/>
  <c r="CS15" i="22"/>
  <c r="CT15" i="22"/>
  <c r="CU15" i="22"/>
  <c r="CV15" i="22"/>
  <c r="CW15" i="22"/>
  <c r="CW61" i="22" s="1"/>
  <c r="CG16" i="22"/>
  <c r="CH16" i="22"/>
  <c r="CI16" i="22"/>
  <c r="CJ16" i="22"/>
  <c r="CK16" i="22"/>
  <c r="CL16" i="22"/>
  <c r="CM16" i="22"/>
  <c r="CN16" i="22"/>
  <c r="CO16" i="22"/>
  <c r="CP16" i="22"/>
  <c r="CQ16" i="22"/>
  <c r="CR16" i="22"/>
  <c r="CS16" i="22"/>
  <c r="CT16" i="22"/>
  <c r="CU16" i="22"/>
  <c r="CV16" i="22"/>
  <c r="CW16" i="22"/>
  <c r="CW62" i="22" s="1"/>
  <c r="CG17" i="22"/>
  <c r="CH17" i="22"/>
  <c r="CI17" i="22"/>
  <c r="CJ17" i="22"/>
  <c r="CK17" i="22"/>
  <c r="CL17" i="22"/>
  <c r="CM17" i="22"/>
  <c r="CN17" i="22"/>
  <c r="CO17" i="22"/>
  <c r="CP17" i="22"/>
  <c r="CQ17" i="22"/>
  <c r="CR17" i="22"/>
  <c r="CS17" i="22"/>
  <c r="CT17" i="22"/>
  <c r="CU17" i="22"/>
  <c r="CV17" i="22"/>
  <c r="CW17" i="22"/>
  <c r="CW63" i="22" s="1"/>
  <c r="CG18" i="22"/>
  <c r="CH18" i="22"/>
  <c r="CI18" i="22"/>
  <c r="CJ18" i="22"/>
  <c r="CK18" i="22"/>
  <c r="CL18" i="22"/>
  <c r="CM18" i="22"/>
  <c r="CN18" i="22"/>
  <c r="CO18" i="22"/>
  <c r="CP18" i="22"/>
  <c r="CQ18" i="22"/>
  <c r="CR18" i="22"/>
  <c r="CS18" i="22"/>
  <c r="CT18" i="22"/>
  <c r="CU18" i="22"/>
  <c r="CV18" i="22"/>
  <c r="CW18" i="22"/>
  <c r="CW64" i="22" s="1"/>
  <c r="CG19" i="22"/>
  <c r="CH19" i="22"/>
  <c r="CI19" i="22"/>
  <c r="CJ19" i="22"/>
  <c r="CK19" i="22"/>
  <c r="CL19" i="22"/>
  <c r="CM19" i="22"/>
  <c r="CN19" i="22"/>
  <c r="CO19" i="22"/>
  <c r="CP19" i="22"/>
  <c r="CQ19" i="22"/>
  <c r="CR19" i="22"/>
  <c r="CS19" i="22"/>
  <c r="CT19" i="22"/>
  <c r="CU19" i="22"/>
  <c r="CV19" i="22"/>
  <c r="CW19" i="22"/>
  <c r="CW65" i="22" s="1"/>
  <c r="CG20" i="22"/>
  <c r="CH20" i="22"/>
  <c r="CI20" i="22"/>
  <c r="CJ20" i="22"/>
  <c r="CK20" i="22"/>
  <c r="CL20" i="22"/>
  <c r="CM20" i="22"/>
  <c r="CN20" i="22"/>
  <c r="CO20" i="22"/>
  <c r="CP20" i="22"/>
  <c r="CQ20" i="22"/>
  <c r="CR20" i="22"/>
  <c r="CS20" i="22"/>
  <c r="CT20" i="22"/>
  <c r="CU20" i="22"/>
  <c r="CV20" i="22"/>
  <c r="CW20" i="22"/>
  <c r="CW66" i="22" s="1"/>
  <c r="CG21" i="22"/>
  <c r="CH21" i="22"/>
  <c r="CI21" i="22"/>
  <c r="CJ21" i="22"/>
  <c r="CK21" i="22"/>
  <c r="CL21" i="22"/>
  <c r="CM21" i="22"/>
  <c r="CN21" i="22"/>
  <c r="CO21" i="22"/>
  <c r="CP21" i="22"/>
  <c r="CQ21" i="22"/>
  <c r="CR21" i="22"/>
  <c r="CS21" i="22"/>
  <c r="CT21" i="22"/>
  <c r="CU21" i="22"/>
  <c r="CV21" i="22"/>
  <c r="CW21" i="22"/>
  <c r="CW67" i="22" s="1"/>
  <c r="CG22" i="22"/>
  <c r="CH22" i="22"/>
  <c r="CI22" i="22"/>
  <c r="CJ22" i="22"/>
  <c r="CK22" i="22"/>
  <c r="CL22" i="22"/>
  <c r="CM22" i="22"/>
  <c r="CN22" i="22"/>
  <c r="CO22" i="22"/>
  <c r="CP22" i="22"/>
  <c r="CQ22" i="22"/>
  <c r="CR22" i="22"/>
  <c r="CS22" i="22"/>
  <c r="CT22" i="22"/>
  <c r="CU22" i="22"/>
  <c r="CV22" i="22"/>
  <c r="CW22" i="22"/>
  <c r="CW68" i="22" s="1"/>
  <c r="CG23" i="22"/>
  <c r="CH23" i="22"/>
  <c r="CI23" i="22"/>
  <c r="CJ23" i="22"/>
  <c r="CK23" i="22"/>
  <c r="CL23" i="22"/>
  <c r="CM23" i="22"/>
  <c r="CN23" i="22"/>
  <c r="CO23" i="22"/>
  <c r="CP23" i="22"/>
  <c r="CQ23" i="22"/>
  <c r="CR23" i="22"/>
  <c r="CS23" i="22"/>
  <c r="CT23" i="22"/>
  <c r="CU23" i="22"/>
  <c r="CV23" i="22"/>
  <c r="CW23" i="22"/>
  <c r="CW69" i="22" s="1"/>
  <c r="CG24" i="22"/>
  <c r="CH24" i="22"/>
  <c r="CI24" i="22"/>
  <c r="CJ24" i="22"/>
  <c r="CK24" i="22"/>
  <c r="CL24" i="22"/>
  <c r="CM24" i="22"/>
  <c r="CN24" i="22"/>
  <c r="CO24" i="22"/>
  <c r="CP24" i="22"/>
  <c r="CQ24" i="22"/>
  <c r="CR24" i="22"/>
  <c r="CS24" i="22"/>
  <c r="CT24" i="22"/>
  <c r="CU24" i="22"/>
  <c r="CV24" i="22"/>
  <c r="CW24" i="22"/>
  <c r="CW70" i="22" s="1"/>
  <c r="CG25" i="22"/>
  <c r="CH25" i="22"/>
  <c r="CI25" i="22"/>
  <c r="CJ25" i="22"/>
  <c r="CK25" i="22"/>
  <c r="CL25" i="22"/>
  <c r="CM25" i="22"/>
  <c r="CN25" i="22"/>
  <c r="CO25" i="22"/>
  <c r="CP25" i="22"/>
  <c r="CQ25" i="22"/>
  <c r="CR25" i="22"/>
  <c r="CS25" i="22"/>
  <c r="CT25" i="22"/>
  <c r="CU25" i="22"/>
  <c r="CV25" i="22"/>
  <c r="CW25" i="22"/>
  <c r="CW71" i="22" s="1"/>
  <c r="CG26" i="22"/>
  <c r="CH26" i="22"/>
  <c r="CI26" i="22"/>
  <c r="CJ26" i="22"/>
  <c r="CK26" i="22"/>
  <c r="CL26" i="22"/>
  <c r="CM26" i="22"/>
  <c r="CN26" i="22"/>
  <c r="CO26" i="22"/>
  <c r="CP26" i="22"/>
  <c r="CQ26" i="22"/>
  <c r="CR26" i="22"/>
  <c r="CS26" i="22"/>
  <c r="CT26" i="22"/>
  <c r="CU26" i="22"/>
  <c r="CV26" i="22"/>
  <c r="CW26" i="22"/>
  <c r="CW72" i="22" s="1"/>
  <c r="D27" i="22"/>
  <c r="E27" i="22"/>
  <c r="F27" i="22"/>
  <c r="G27" i="22"/>
  <c r="G142" i="22" s="1"/>
  <c r="H27" i="22"/>
  <c r="I27" i="22"/>
  <c r="I142" i="22" s="1"/>
  <c r="J27" i="22"/>
  <c r="K27" i="22"/>
  <c r="L27" i="22"/>
  <c r="M27" i="22"/>
  <c r="M142" i="22" s="1"/>
  <c r="N27" i="22"/>
  <c r="O27" i="22"/>
  <c r="O142" i="22" s="1"/>
  <c r="P27" i="22"/>
  <c r="Q27" i="22"/>
  <c r="R27" i="22"/>
  <c r="S27" i="22"/>
  <c r="R61" i="9" s="1"/>
  <c r="R27" i="25" s="1"/>
  <c r="T27" i="22"/>
  <c r="U27" i="22"/>
  <c r="U142" i="22" s="1"/>
  <c r="V27" i="22"/>
  <c r="W27" i="22"/>
  <c r="X27" i="22"/>
  <c r="Y27" i="22"/>
  <c r="Z27" i="22"/>
  <c r="Y61" i="9" s="1"/>
  <c r="Y27" i="25" s="1"/>
  <c r="AA27" i="22"/>
  <c r="Z61" i="9" s="1"/>
  <c r="Z27" i="25" s="1"/>
  <c r="AB27" i="22"/>
  <c r="AC27" i="22"/>
  <c r="AD27" i="22"/>
  <c r="AE27" i="22"/>
  <c r="AD61" i="9" s="1"/>
  <c r="AD27" i="25" s="1"/>
  <c r="AF27" i="22"/>
  <c r="AG27" i="22"/>
  <c r="AH27" i="22"/>
  <c r="AI27" i="22"/>
  <c r="AJ27" i="22"/>
  <c r="AK27" i="22"/>
  <c r="AJ61" i="9" s="1"/>
  <c r="AJ27" i="25" s="1"/>
  <c r="AL27" i="22"/>
  <c r="AM27" i="22"/>
  <c r="AN27" i="22"/>
  <c r="AO27" i="22"/>
  <c r="AP27" i="22"/>
  <c r="AQ27" i="22"/>
  <c r="AP61" i="9" s="1"/>
  <c r="AP27" i="25" s="1"/>
  <c r="AR27" i="22"/>
  <c r="AS27" i="22"/>
  <c r="AT27" i="22"/>
  <c r="AU27" i="22"/>
  <c r="AV27" i="22"/>
  <c r="AW27" i="22"/>
  <c r="AX27" i="22"/>
  <c r="AY27" i="22"/>
  <c r="AZ27" i="22"/>
  <c r="BA27" i="22"/>
  <c r="BB27" i="22"/>
  <c r="BC27" i="22"/>
  <c r="BB61" i="9" s="1"/>
  <c r="BB27" i="25" s="1"/>
  <c r="BD27" i="22"/>
  <c r="BE27" i="22"/>
  <c r="BG27" i="22"/>
  <c r="BH27" i="22"/>
  <c r="BI27" i="22"/>
  <c r="BH61" i="9" s="1"/>
  <c r="BH27" i="25" s="1"/>
  <c r="BJ27" i="22"/>
  <c r="BK27" i="22"/>
  <c r="BL27" i="22"/>
  <c r="BM27" i="22"/>
  <c r="BN27" i="22"/>
  <c r="BO27" i="22"/>
  <c r="BN61" i="9" s="1"/>
  <c r="BN27" i="25" s="1"/>
  <c r="BP27" i="22"/>
  <c r="BQ27" i="22"/>
  <c r="BR27" i="22"/>
  <c r="BS27" i="22"/>
  <c r="BS50" i="22" s="1"/>
  <c r="C29" i="22"/>
  <c r="Z30" i="22"/>
  <c r="AA30" i="22" s="1"/>
  <c r="CL30" i="22" s="1"/>
  <c r="CL99" i="22" s="1"/>
  <c r="CG30" i="22"/>
  <c r="CG99" i="22" s="1"/>
  <c r="CH30" i="22"/>
  <c r="CH99" i="22" s="1"/>
  <c r="CI30" i="22"/>
  <c r="CI99" i="22" s="1"/>
  <c r="CJ30" i="22"/>
  <c r="CJ99" i="22" s="1"/>
  <c r="CK30" i="22"/>
  <c r="CK99" i="22" s="1"/>
  <c r="CM30" i="22"/>
  <c r="CM99" i="22" s="1"/>
  <c r="CN30" i="22"/>
  <c r="CN99" i="22" s="1"/>
  <c r="CO30" i="22"/>
  <c r="CO99" i="22" s="1"/>
  <c r="CP30" i="22"/>
  <c r="CP99" i="22" s="1"/>
  <c r="CQ30" i="22"/>
  <c r="CQ99" i="22" s="1"/>
  <c r="CR30" i="22"/>
  <c r="CR99" i="22" s="1"/>
  <c r="CS30" i="22"/>
  <c r="CT30" i="22"/>
  <c r="CT99" i="22" s="1"/>
  <c r="CU30" i="22"/>
  <c r="CU99" i="22" s="1"/>
  <c r="CV30" i="22"/>
  <c r="CV99" i="22" s="1"/>
  <c r="Z31" i="22"/>
  <c r="Z54" i="22" s="1"/>
  <c r="CG31" i="22"/>
  <c r="CG100" i="22" s="1"/>
  <c r="CH31" i="22"/>
  <c r="CH100" i="22" s="1"/>
  <c r="CI31" i="22"/>
  <c r="CI100" i="22" s="1"/>
  <c r="CJ31" i="22"/>
  <c r="CK31" i="22"/>
  <c r="CK100" i="22" s="1"/>
  <c r="CM31" i="22"/>
  <c r="CM100" i="22" s="1"/>
  <c r="CN31" i="22"/>
  <c r="CN100" i="22" s="1"/>
  <c r="CO31" i="22"/>
  <c r="CO100" i="22" s="1"/>
  <c r="CP31" i="22"/>
  <c r="CP100" i="22" s="1"/>
  <c r="CQ31" i="22"/>
  <c r="CQ100" i="22" s="1"/>
  <c r="CR31" i="22"/>
  <c r="CR100" i="22" s="1"/>
  <c r="CS31" i="22"/>
  <c r="CS100" i="22" s="1"/>
  <c r="CT31" i="22"/>
  <c r="CU31" i="22"/>
  <c r="CU100" i="22" s="1"/>
  <c r="CV31" i="22"/>
  <c r="CV100" i="22" s="1"/>
  <c r="Z32" i="22"/>
  <c r="Z101" i="22" s="1"/>
  <c r="CG32" i="22"/>
  <c r="CH32" i="22"/>
  <c r="CH101" i="22" s="1"/>
  <c r="CI32" i="22"/>
  <c r="CI101" i="22" s="1"/>
  <c r="CJ32" i="22"/>
  <c r="CK32" i="22"/>
  <c r="CM32" i="22"/>
  <c r="CN32" i="22"/>
  <c r="CN101" i="22" s="1"/>
  <c r="CO32" i="22"/>
  <c r="CO101" i="22" s="1"/>
  <c r="CP32" i="22"/>
  <c r="CQ32" i="22"/>
  <c r="CQ101" i="22" s="1"/>
  <c r="CR32" i="22"/>
  <c r="CR101" i="22" s="1"/>
  <c r="CS32" i="22"/>
  <c r="CT32" i="22"/>
  <c r="CT101" i="22" s="1"/>
  <c r="CU32" i="22"/>
  <c r="CU101" i="22" s="1"/>
  <c r="CV32" i="22"/>
  <c r="Z33" i="22"/>
  <c r="Z56" i="22" s="1"/>
  <c r="CG33" i="22"/>
  <c r="CG102" i="22" s="1"/>
  <c r="CH33" i="22"/>
  <c r="CH102" i="22" s="1"/>
  <c r="CI33" i="22"/>
  <c r="CI102" i="22" s="1"/>
  <c r="CJ33" i="22"/>
  <c r="CJ102" i="22" s="1"/>
  <c r="CK33" i="22"/>
  <c r="CK102" i="22" s="1"/>
  <c r="CM33" i="22"/>
  <c r="CM102" i="22" s="1"/>
  <c r="CN33" i="22"/>
  <c r="CN102" i="22" s="1"/>
  <c r="CO33" i="22"/>
  <c r="CO102" i="22" s="1"/>
  <c r="CP33" i="22"/>
  <c r="CP102" i="22" s="1"/>
  <c r="CQ33" i="22"/>
  <c r="CQ102" i="22" s="1"/>
  <c r="CR33" i="22"/>
  <c r="CS33" i="22"/>
  <c r="CS102" i="22" s="1"/>
  <c r="CT33" i="22"/>
  <c r="CU33" i="22"/>
  <c r="CU102" i="22" s="1"/>
  <c r="CV33" i="22"/>
  <c r="CV102" i="22" s="1"/>
  <c r="Z34" i="22"/>
  <c r="Z57" i="22" s="1"/>
  <c r="CG34" i="22"/>
  <c r="CG103" i="22" s="1"/>
  <c r="CH34" i="22"/>
  <c r="CH103" i="22" s="1"/>
  <c r="CI34" i="22"/>
  <c r="CI103" i="22" s="1"/>
  <c r="CJ34" i="22"/>
  <c r="CJ103" i="22" s="1"/>
  <c r="CK34" i="22"/>
  <c r="CK103" i="22" s="1"/>
  <c r="CM34" i="22"/>
  <c r="CM103" i="22" s="1"/>
  <c r="CN34" i="22"/>
  <c r="CN103" i="22" s="1"/>
  <c r="CO34" i="22"/>
  <c r="CO103" i="22" s="1"/>
  <c r="CP34" i="22"/>
  <c r="CP103" i="22" s="1"/>
  <c r="CQ34" i="22"/>
  <c r="CQ103" i="22" s="1"/>
  <c r="CR34" i="22"/>
  <c r="CR103" i="22" s="1"/>
  <c r="CS34" i="22"/>
  <c r="CS103" i="22" s="1"/>
  <c r="CT34" i="22"/>
  <c r="CT103" i="22" s="1"/>
  <c r="CU34" i="22"/>
  <c r="CU103" i="22" s="1"/>
  <c r="CV34" i="22"/>
  <c r="CV103" i="22" s="1"/>
  <c r="Z35" i="22"/>
  <c r="Z104" i="22" s="1"/>
  <c r="CG35" i="22"/>
  <c r="CH35" i="22"/>
  <c r="CI35" i="22"/>
  <c r="CI104" i="22" s="1"/>
  <c r="CJ35" i="22"/>
  <c r="CJ104" i="22" s="1"/>
  <c r="CK35" i="22"/>
  <c r="CK104" i="22" s="1"/>
  <c r="CM35" i="22"/>
  <c r="CN35" i="22"/>
  <c r="CN104" i="22" s="1"/>
  <c r="CO35" i="22"/>
  <c r="CO104" i="22" s="1"/>
  <c r="CP35" i="22"/>
  <c r="CQ35" i="22"/>
  <c r="CQ104" i="22" s="1"/>
  <c r="CR35" i="22"/>
  <c r="CR104" i="22" s="1"/>
  <c r="CS35" i="22"/>
  <c r="CT35" i="22"/>
  <c r="CU35" i="22"/>
  <c r="CU104" i="22" s="1"/>
  <c r="CV35" i="22"/>
  <c r="CV104" i="22" s="1"/>
  <c r="Z36" i="22"/>
  <c r="AA36" i="22" s="1"/>
  <c r="CG36" i="22"/>
  <c r="CH36" i="22"/>
  <c r="CH105" i="22" s="1"/>
  <c r="CI36" i="22"/>
  <c r="CI105" i="22" s="1"/>
  <c r="CJ36" i="22"/>
  <c r="CJ105" i="22" s="1"/>
  <c r="CK36" i="22"/>
  <c r="CK105" i="22" s="1"/>
  <c r="CM36" i="22"/>
  <c r="CN36" i="22"/>
  <c r="CO36" i="22"/>
  <c r="CP36" i="22"/>
  <c r="CP105" i="22" s="1"/>
  <c r="CQ36" i="22"/>
  <c r="CQ105" i="22" s="1"/>
  <c r="CR36" i="22"/>
  <c r="CR105" i="22" s="1"/>
  <c r="CS36" i="22"/>
  <c r="CT36" i="22"/>
  <c r="CU36" i="22"/>
  <c r="CV36" i="22"/>
  <c r="CV105" i="22" s="1"/>
  <c r="Z37" i="22"/>
  <c r="AA37" i="22" s="1"/>
  <c r="CG37" i="22"/>
  <c r="CG106" i="22" s="1"/>
  <c r="CH37" i="22"/>
  <c r="CH106" i="22" s="1"/>
  <c r="CI37" i="22"/>
  <c r="CJ37" i="22"/>
  <c r="CJ106" i="22" s="1"/>
  <c r="CK37" i="22"/>
  <c r="CK106" i="22" s="1"/>
  <c r="CM37" i="22"/>
  <c r="CM106" i="22" s="1"/>
  <c r="CN37" i="22"/>
  <c r="CN106" i="22" s="1"/>
  <c r="CO37" i="22"/>
  <c r="CP37" i="22"/>
  <c r="CQ37" i="22"/>
  <c r="CQ106" i="22" s="1"/>
  <c r="CR37" i="22"/>
  <c r="CR106" i="22" s="1"/>
  <c r="CS37" i="22"/>
  <c r="CS106" i="22" s="1"/>
  <c r="CT37" i="22"/>
  <c r="CT106" i="22" s="1"/>
  <c r="CU37" i="22"/>
  <c r="CV37" i="22"/>
  <c r="Z38" i="22"/>
  <c r="AA38" i="22" s="1"/>
  <c r="CG38" i="22"/>
  <c r="CH38" i="22"/>
  <c r="CH107" i="22" s="1"/>
  <c r="CI38" i="22"/>
  <c r="CI107" i="22" s="1"/>
  <c r="CJ38" i="22"/>
  <c r="CJ107" i="22" s="1"/>
  <c r="CK38" i="22"/>
  <c r="CM38" i="22"/>
  <c r="CN38" i="22"/>
  <c r="CN107" i="22" s="1"/>
  <c r="CO38" i="22"/>
  <c r="CP38" i="22"/>
  <c r="CQ38" i="22"/>
  <c r="CR38" i="22"/>
  <c r="CS38" i="22"/>
  <c r="CT38" i="22"/>
  <c r="CT107" i="22" s="1"/>
  <c r="CU38" i="22"/>
  <c r="CU107" i="22" s="1"/>
  <c r="CV38" i="22"/>
  <c r="CV107" i="22" s="1"/>
  <c r="Z39" i="22"/>
  <c r="AA39" i="22" s="1"/>
  <c r="AA62" i="22" s="1"/>
  <c r="CG39" i="22"/>
  <c r="CH39" i="22"/>
  <c r="CH108" i="22" s="1"/>
  <c r="CI39" i="22"/>
  <c r="CI108" i="22" s="1"/>
  <c r="CJ39" i="22"/>
  <c r="CJ108" i="22" s="1"/>
  <c r="CK39" i="22"/>
  <c r="CK108" i="22" s="1"/>
  <c r="CM39" i="22"/>
  <c r="CN39" i="22"/>
  <c r="CN108" i="22" s="1"/>
  <c r="CO39" i="22"/>
  <c r="CO108" i="22" s="1"/>
  <c r="CP39" i="22"/>
  <c r="CP108" i="22" s="1"/>
  <c r="CQ39" i="22"/>
  <c r="CQ108" i="22" s="1"/>
  <c r="CR39" i="22"/>
  <c r="CR108" i="22" s="1"/>
  <c r="CS39" i="22"/>
  <c r="CT39" i="22"/>
  <c r="CT108" i="22" s="1"/>
  <c r="CU39" i="22"/>
  <c r="CU108" i="22" s="1"/>
  <c r="CV39" i="22"/>
  <c r="Z40" i="22"/>
  <c r="AA40" i="22" s="1"/>
  <c r="AA109" i="22" s="1"/>
  <c r="CG40" i="22"/>
  <c r="CH40" i="22"/>
  <c r="CH109" i="22" s="1"/>
  <c r="CI40" i="22"/>
  <c r="CI109" i="22" s="1"/>
  <c r="CJ40" i="22"/>
  <c r="CJ109" i="22" s="1"/>
  <c r="CK40" i="22"/>
  <c r="CK109" i="22" s="1"/>
  <c r="CM40" i="22"/>
  <c r="CN40" i="22"/>
  <c r="CN109" i="22" s="1"/>
  <c r="CO40" i="22"/>
  <c r="CO109" i="22" s="1"/>
  <c r="CP40" i="22"/>
  <c r="CP109" i="22" s="1"/>
  <c r="CQ40" i="22"/>
  <c r="CQ109" i="22" s="1"/>
  <c r="CR40" i="22"/>
  <c r="CR109" i="22" s="1"/>
  <c r="CS40" i="22"/>
  <c r="CT40" i="22"/>
  <c r="CT109" i="22" s="1"/>
  <c r="CU40" i="22"/>
  <c r="CU109" i="22" s="1"/>
  <c r="CV40" i="22"/>
  <c r="CV109" i="22" s="1"/>
  <c r="Z41" i="22"/>
  <c r="AA41" i="22" s="1"/>
  <c r="CG41" i="22"/>
  <c r="CH41" i="22"/>
  <c r="CH110" i="22" s="1"/>
  <c r="CI41" i="22"/>
  <c r="CI110" i="22" s="1"/>
  <c r="CJ41" i="22"/>
  <c r="CJ110" i="22" s="1"/>
  <c r="CK41" i="22"/>
  <c r="CK110" i="22" s="1"/>
  <c r="CM41" i="22"/>
  <c r="CN41" i="22"/>
  <c r="CO41" i="22"/>
  <c r="CO110" i="22" s="1"/>
  <c r="CP41" i="22"/>
  <c r="CP110" i="22" s="1"/>
  <c r="CQ41" i="22"/>
  <c r="CQ110" i="22" s="1"/>
  <c r="CR41" i="22"/>
  <c r="CS41" i="22"/>
  <c r="CT41" i="22"/>
  <c r="CT110" i="22" s="1"/>
  <c r="CU41" i="22"/>
  <c r="CU110" i="22" s="1"/>
  <c r="CV41" i="22"/>
  <c r="CV110" i="22" s="1"/>
  <c r="Z42" i="22"/>
  <c r="AA42" i="22" s="1"/>
  <c r="AA111" i="22" s="1"/>
  <c r="CG42" i="22"/>
  <c r="CH42" i="22"/>
  <c r="CH111" i="22" s="1"/>
  <c r="CI42" i="22"/>
  <c r="CJ42" i="22"/>
  <c r="CJ111" i="22" s="1"/>
  <c r="CK42" i="22"/>
  <c r="CK111" i="22" s="1"/>
  <c r="CM42" i="22"/>
  <c r="CN42" i="22"/>
  <c r="CO42" i="22"/>
  <c r="CP42" i="22"/>
  <c r="CP111" i="22" s="1"/>
  <c r="CQ42" i="22"/>
  <c r="CQ111" i="22" s="1"/>
  <c r="CR42" i="22"/>
  <c r="CR111" i="22" s="1"/>
  <c r="CS42" i="22"/>
  <c r="CT42" i="22"/>
  <c r="CU42" i="22"/>
  <c r="CU111" i="22" s="1"/>
  <c r="CV42" i="22"/>
  <c r="CV111" i="22" s="1"/>
  <c r="CG43" i="22"/>
  <c r="CG112" i="22" s="1"/>
  <c r="CH43" i="22"/>
  <c r="CH112" i="22" s="1"/>
  <c r="CI43" i="22"/>
  <c r="CJ43" i="22"/>
  <c r="CK43" i="22"/>
  <c r="CK112" i="22" s="1"/>
  <c r="CL43" i="22"/>
  <c r="CL112" i="22" s="1"/>
  <c r="CM43" i="22"/>
  <c r="CM112" i="22" s="1"/>
  <c r="CN43" i="22"/>
  <c r="CN112" i="22" s="1"/>
  <c r="CO43" i="22"/>
  <c r="CP43" i="22"/>
  <c r="CP112" i="22" s="1"/>
  <c r="CQ43" i="22"/>
  <c r="CQ112" i="22" s="1"/>
  <c r="CR43" i="22"/>
  <c r="CR112" i="22" s="1"/>
  <c r="CS43" i="22"/>
  <c r="CS112" i="22" s="1"/>
  <c r="CT43" i="22"/>
  <c r="CT112" i="22" s="1"/>
  <c r="CU43" i="22"/>
  <c r="CV43" i="22"/>
  <c r="CG44" i="22"/>
  <c r="CG113" i="22" s="1"/>
  <c r="CH44" i="22"/>
  <c r="CH113" i="22" s="1"/>
  <c r="CI44" i="22"/>
  <c r="CI113" i="22" s="1"/>
  <c r="CJ44" i="22"/>
  <c r="CJ113" i="22" s="1"/>
  <c r="CK44" i="22"/>
  <c r="CL44" i="22"/>
  <c r="CM44" i="22"/>
  <c r="CM113" i="22" s="1"/>
  <c r="CN44" i="22"/>
  <c r="CN113" i="22" s="1"/>
  <c r="CO44" i="22"/>
  <c r="CO113" i="22" s="1"/>
  <c r="CP44" i="22"/>
  <c r="CP113" i="22" s="1"/>
  <c r="CQ44" i="22"/>
  <c r="CR44" i="22"/>
  <c r="CR113" i="22" s="1"/>
  <c r="CS44" i="22"/>
  <c r="CS113" i="22" s="1"/>
  <c r="CT44" i="22"/>
  <c r="CT113" i="22" s="1"/>
  <c r="CU44" i="22"/>
  <c r="CU113" i="22" s="1"/>
  <c r="CV44" i="22"/>
  <c r="CG45" i="22"/>
  <c r="CH45" i="22"/>
  <c r="CH114" i="22" s="1"/>
  <c r="CI45" i="22"/>
  <c r="CI114" i="22" s="1"/>
  <c r="CJ45" i="22"/>
  <c r="CJ114" i="22" s="1"/>
  <c r="CK45" i="22"/>
  <c r="CL45" i="22"/>
  <c r="CL114" i="22" s="1"/>
  <c r="CM45" i="22"/>
  <c r="CN45" i="22"/>
  <c r="CN114" i="22" s="1"/>
  <c r="CO45" i="22"/>
  <c r="CO114" i="22" s="1"/>
  <c r="CP45" i="22"/>
  <c r="CP114" i="22" s="1"/>
  <c r="CQ45" i="22"/>
  <c r="CQ114" i="22" s="1"/>
  <c r="CR45" i="22"/>
  <c r="CR114" i="22" s="1"/>
  <c r="CS45" i="22"/>
  <c r="CT45" i="22"/>
  <c r="CU45" i="22"/>
  <c r="CU114" i="22" s="1"/>
  <c r="CV45" i="22"/>
  <c r="CG46" i="22"/>
  <c r="CH46" i="22"/>
  <c r="CH115" i="22" s="1"/>
  <c r="CI46" i="22"/>
  <c r="CJ46" i="22"/>
  <c r="CJ115" i="22" s="1"/>
  <c r="CK46" i="22"/>
  <c r="CK115" i="22" s="1"/>
  <c r="CL46" i="22"/>
  <c r="CL115" i="22" s="1"/>
  <c r="CM46" i="22"/>
  <c r="CM115" i="22" s="1"/>
  <c r="CN46" i="22"/>
  <c r="CN115" i="22" s="1"/>
  <c r="CO46" i="22"/>
  <c r="CP46" i="22"/>
  <c r="CP115" i="22" s="1"/>
  <c r="CQ46" i="22"/>
  <c r="CQ115" i="22" s="1"/>
  <c r="CR46" i="22"/>
  <c r="CR115" i="22" s="1"/>
  <c r="CS46" i="22"/>
  <c r="CS115" i="22" s="1"/>
  <c r="CT46" i="22"/>
  <c r="CT115" i="22" s="1"/>
  <c r="CU46" i="22"/>
  <c r="CV46" i="22"/>
  <c r="CV115" i="22" s="1"/>
  <c r="CG47" i="22"/>
  <c r="CG116" i="22" s="1"/>
  <c r="CH47" i="22"/>
  <c r="CI47" i="22"/>
  <c r="CI116" i="22" s="1"/>
  <c r="CJ47" i="22"/>
  <c r="CJ116" i="22" s="1"/>
  <c r="CK47" i="22"/>
  <c r="CK116" i="22" s="1"/>
  <c r="CL47" i="22"/>
  <c r="CM47" i="22"/>
  <c r="CM116" i="22" s="1"/>
  <c r="CN47" i="22"/>
  <c r="CN116" i="22" s="1"/>
  <c r="CO47" i="22"/>
  <c r="CO116" i="22" s="1"/>
  <c r="CP47" i="22"/>
  <c r="CP116" i="22" s="1"/>
  <c r="CQ47" i="22"/>
  <c r="CQ116" i="22" s="1"/>
  <c r="CR47" i="22"/>
  <c r="CS47" i="22"/>
  <c r="CS116" i="22" s="1"/>
  <c r="CT47" i="22"/>
  <c r="CU47" i="22"/>
  <c r="CU116" i="22" s="1"/>
  <c r="CV47" i="22"/>
  <c r="CV116" i="22" s="1"/>
  <c r="CG48" i="22"/>
  <c r="CG117" i="22" s="1"/>
  <c r="CH48" i="22"/>
  <c r="CI48" i="22"/>
  <c r="CJ48" i="22"/>
  <c r="CJ117" i="22" s="1"/>
  <c r="CK48" i="22"/>
  <c r="CK117" i="22" s="1"/>
  <c r="CL48" i="22"/>
  <c r="CL117" i="22" s="1"/>
  <c r="CM48" i="22"/>
  <c r="CM117" i="22" s="1"/>
  <c r="CN48" i="22"/>
  <c r="CO48" i="22"/>
  <c r="CO117" i="22" s="1"/>
  <c r="CP48" i="22"/>
  <c r="CP117" i="22" s="1"/>
  <c r="CQ48" i="22"/>
  <c r="CQ117" i="22" s="1"/>
  <c r="CR48" i="22"/>
  <c r="CR117" i="22" s="1"/>
  <c r="CS48" i="22"/>
  <c r="CS117" i="22" s="1"/>
  <c r="CT48" i="22"/>
  <c r="CU48" i="22"/>
  <c r="CU117" i="22" s="1"/>
  <c r="CV48" i="22"/>
  <c r="CV117" i="22" s="1"/>
  <c r="CG49" i="22"/>
  <c r="CG118" i="22" s="1"/>
  <c r="CH49" i="22"/>
  <c r="CH118" i="22" s="1"/>
  <c r="CI49" i="22"/>
  <c r="CJ49" i="22"/>
  <c r="CK49" i="22"/>
  <c r="CK118" i="22" s="1"/>
  <c r="CL49" i="22"/>
  <c r="CL118" i="22" s="1"/>
  <c r="CM49" i="22"/>
  <c r="CM118" i="22" s="1"/>
  <c r="CN49" i="22"/>
  <c r="CN118" i="22" s="1"/>
  <c r="CO49" i="22"/>
  <c r="CP49" i="22"/>
  <c r="CP118" i="22" s="1"/>
  <c r="CQ49" i="22"/>
  <c r="CQ118" i="22" s="1"/>
  <c r="CR49" i="22"/>
  <c r="CR118" i="22" s="1"/>
  <c r="CS49" i="22"/>
  <c r="CT49" i="22"/>
  <c r="CT118" i="22" s="1"/>
  <c r="CU49" i="22"/>
  <c r="CV49" i="22"/>
  <c r="C52" i="22"/>
  <c r="C75" i="22" s="1"/>
  <c r="D53" i="22"/>
  <c r="E53" i="22"/>
  <c r="F53" i="22"/>
  <c r="G53" i="22"/>
  <c r="H53" i="22"/>
  <c r="I53" i="22"/>
  <c r="J53" i="22"/>
  <c r="K53" i="22"/>
  <c r="L53" i="22"/>
  <c r="M53" i="22"/>
  <c r="N53" i="22"/>
  <c r="O53" i="22"/>
  <c r="P53" i="22"/>
  <c r="Q53" i="22"/>
  <c r="R53" i="22"/>
  <c r="S53" i="22"/>
  <c r="T53" i="22"/>
  <c r="U53" i="22"/>
  <c r="V53" i="22"/>
  <c r="W53" i="22"/>
  <c r="X53" i="22"/>
  <c r="Y53" i="22"/>
  <c r="AC53" i="22"/>
  <c r="AD53" i="22"/>
  <c r="AE53" i="22"/>
  <c r="AF53" i="22"/>
  <c r="AG53" i="22"/>
  <c r="AH53" i="22"/>
  <c r="AI53" i="22"/>
  <c r="AJ53" i="22"/>
  <c r="AK53" i="22"/>
  <c r="AL53" i="22"/>
  <c r="AM53" i="22"/>
  <c r="AN53" i="22"/>
  <c r="AO53" i="22"/>
  <c r="AP53" i="22"/>
  <c r="AQ53" i="22"/>
  <c r="AR53" i="22"/>
  <c r="AS53" i="22"/>
  <c r="AT53" i="22"/>
  <c r="AU53" i="22"/>
  <c r="AV53" i="22"/>
  <c r="AW53" i="22"/>
  <c r="AY53" i="22"/>
  <c r="AZ53" i="22"/>
  <c r="BA53" i="22"/>
  <c r="BB53" i="22"/>
  <c r="BC53" i="22"/>
  <c r="BD53" i="22"/>
  <c r="BE53" i="22"/>
  <c r="BF53" i="22"/>
  <c r="BG53" i="22"/>
  <c r="BH53" i="22"/>
  <c r="BI53" i="22"/>
  <c r="BJ53" i="22"/>
  <c r="BK53" i="22"/>
  <c r="BM53" i="22"/>
  <c r="BN53" i="22"/>
  <c r="BO53" i="22"/>
  <c r="BP53" i="22"/>
  <c r="BQ53" i="22"/>
  <c r="BR53" i="22"/>
  <c r="BS53" i="22"/>
  <c r="D54" i="22"/>
  <c r="E54" i="22"/>
  <c r="F54" i="22"/>
  <c r="G54" i="22"/>
  <c r="H54" i="22"/>
  <c r="I54" i="22"/>
  <c r="J54" i="22"/>
  <c r="K54" i="22"/>
  <c r="L54" i="22"/>
  <c r="M54" i="22"/>
  <c r="N54" i="22"/>
  <c r="O54" i="22"/>
  <c r="P54" i="22"/>
  <c r="Q54" i="22"/>
  <c r="R54" i="22"/>
  <c r="S54" i="22"/>
  <c r="T54" i="22"/>
  <c r="U54" i="22"/>
  <c r="V54" i="22"/>
  <c r="W54" i="22"/>
  <c r="X54" i="22"/>
  <c r="Y54" i="22"/>
  <c r="AC54" i="22"/>
  <c r="AD54" i="22"/>
  <c r="AE54" i="22"/>
  <c r="AF54" i="22"/>
  <c r="AG54" i="22"/>
  <c r="AH54" i="22"/>
  <c r="AI54" i="22"/>
  <c r="AJ54" i="22"/>
  <c r="AK54" i="22"/>
  <c r="AL54" i="22"/>
  <c r="AM54" i="22"/>
  <c r="AN54" i="22"/>
  <c r="AO54" i="22"/>
  <c r="AP54" i="22"/>
  <c r="AQ54" i="22"/>
  <c r="AR54" i="22"/>
  <c r="AS54" i="22"/>
  <c r="AT54" i="22"/>
  <c r="AU54" i="22"/>
  <c r="AV54" i="22"/>
  <c r="AW54" i="22"/>
  <c r="AY54" i="22"/>
  <c r="AZ54" i="22"/>
  <c r="BA54" i="22"/>
  <c r="BB54" i="22"/>
  <c r="BC54" i="22"/>
  <c r="BD54" i="22"/>
  <c r="BE54" i="22"/>
  <c r="BF54" i="22"/>
  <c r="BG54" i="22"/>
  <c r="BH54" i="22"/>
  <c r="BI54" i="22"/>
  <c r="BJ54" i="22"/>
  <c r="BK54" i="22"/>
  <c r="BM54" i="22"/>
  <c r="BN54" i="22"/>
  <c r="BO54" i="22"/>
  <c r="BP54" i="22"/>
  <c r="BQ54" i="22"/>
  <c r="BR54" i="22"/>
  <c r="BS54" i="22"/>
  <c r="D55" i="22"/>
  <c r="E55" i="22"/>
  <c r="F55" i="22"/>
  <c r="G55" i="22"/>
  <c r="H55" i="22"/>
  <c r="I55" i="22"/>
  <c r="J55" i="22"/>
  <c r="K55" i="22"/>
  <c r="L55" i="22"/>
  <c r="M55" i="22"/>
  <c r="N55" i="22"/>
  <c r="O55" i="22"/>
  <c r="P55" i="22"/>
  <c r="Q55" i="22"/>
  <c r="R55" i="22"/>
  <c r="S55" i="22"/>
  <c r="T55" i="22"/>
  <c r="U55" i="22"/>
  <c r="V55" i="22"/>
  <c r="W55" i="22"/>
  <c r="X55" i="22"/>
  <c r="Y55" i="22"/>
  <c r="AC55" i="22"/>
  <c r="AD55" i="22"/>
  <c r="AE55" i="22"/>
  <c r="AF55" i="22"/>
  <c r="AG55" i="22"/>
  <c r="AH55" i="22"/>
  <c r="AI55" i="22"/>
  <c r="AJ55" i="22"/>
  <c r="AK55" i="22"/>
  <c r="AL55" i="22"/>
  <c r="AM55" i="22"/>
  <c r="AN55" i="22"/>
  <c r="AO55" i="22"/>
  <c r="AP55" i="22"/>
  <c r="AQ55" i="22"/>
  <c r="AR55" i="22"/>
  <c r="AS55" i="22"/>
  <c r="AT55" i="22"/>
  <c r="AU55" i="22"/>
  <c r="AV55" i="22"/>
  <c r="AW55" i="22"/>
  <c r="AY55" i="22"/>
  <c r="AZ55" i="22"/>
  <c r="BA55" i="22"/>
  <c r="BB55" i="22"/>
  <c r="BC55" i="22"/>
  <c r="BD55" i="22"/>
  <c r="BE55" i="22"/>
  <c r="BF55" i="22"/>
  <c r="BG55" i="22"/>
  <c r="BH55" i="22"/>
  <c r="BI55" i="22"/>
  <c r="BJ55" i="22"/>
  <c r="BK55" i="22"/>
  <c r="BM55" i="22"/>
  <c r="BN55" i="22"/>
  <c r="BO55" i="22"/>
  <c r="BP55" i="22"/>
  <c r="BQ55" i="22"/>
  <c r="BR55" i="22"/>
  <c r="BS55" i="22"/>
  <c r="BT55" i="22"/>
  <c r="D56" i="22"/>
  <c r="E56" i="22"/>
  <c r="F56" i="22"/>
  <c r="G56" i="22"/>
  <c r="H56" i="22"/>
  <c r="I56" i="22"/>
  <c r="J56" i="22"/>
  <c r="K56" i="22"/>
  <c r="L56" i="22"/>
  <c r="M56" i="22"/>
  <c r="N56" i="22"/>
  <c r="O56" i="22"/>
  <c r="P56" i="22"/>
  <c r="Q56" i="22"/>
  <c r="R56" i="22"/>
  <c r="S56" i="22"/>
  <c r="T56" i="22"/>
  <c r="U56" i="22"/>
  <c r="V56" i="22"/>
  <c r="W56" i="22"/>
  <c r="X56" i="22"/>
  <c r="Y56" i="22"/>
  <c r="AC56" i="22"/>
  <c r="AD56" i="22"/>
  <c r="AE56" i="22"/>
  <c r="AF56" i="22"/>
  <c r="AG56" i="22"/>
  <c r="AH56" i="22"/>
  <c r="AI56" i="22"/>
  <c r="AJ56" i="22"/>
  <c r="AK56" i="22"/>
  <c r="AL56" i="22"/>
  <c r="AM56" i="22"/>
  <c r="AN56" i="22"/>
  <c r="AO56" i="22"/>
  <c r="AP56" i="22"/>
  <c r="AQ56" i="22"/>
  <c r="AR56" i="22"/>
  <c r="AS56" i="22"/>
  <c r="AT56" i="22"/>
  <c r="AU56" i="22"/>
  <c r="AV56" i="22"/>
  <c r="AW56" i="22"/>
  <c r="AY56" i="22"/>
  <c r="AZ56" i="22"/>
  <c r="BA56" i="22"/>
  <c r="BB56" i="22"/>
  <c r="BC56" i="22"/>
  <c r="BD56" i="22"/>
  <c r="BE56" i="22"/>
  <c r="BF56" i="22"/>
  <c r="BG56" i="22"/>
  <c r="BH56" i="22"/>
  <c r="BI56" i="22"/>
  <c r="BJ56" i="22"/>
  <c r="BK56" i="22"/>
  <c r="BM56" i="22"/>
  <c r="BN56" i="22"/>
  <c r="BO56" i="22"/>
  <c r="BP56" i="22"/>
  <c r="BQ56" i="22"/>
  <c r="BR56" i="22"/>
  <c r="BS56" i="22"/>
  <c r="BT56" i="22"/>
  <c r="D57" i="22"/>
  <c r="E57" i="22"/>
  <c r="F57" i="22"/>
  <c r="G57" i="22"/>
  <c r="H57" i="22"/>
  <c r="I57" i="22"/>
  <c r="J57" i="22"/>
  <c r="K57" i="22"/>
  <c r="L57" i="22"/>
  <c r="M57" i="22"/>
  <c r="N57" i="22"/>
  <c r="O57" i="22"/>
  <c r="P57" i="22"/>
  <c r="Q57" i="22"/>
  <c r="R57" i="22"/>
  <c r="S57" i="22"/>
  <c r="T57" i="22"/>
  <c r="U57" i="22"/>
  <c r="V57" i="22"/>
  <c r="W57" i="22"/>
  <c r="X57" i="22"/>
  <c r="Y57" i="22"/>
  <c r="AC57" i="22"/>
  <c r="AD57" i="22"/>
  <c r="AE57" i="22"/>
  <c r="AF57" i="22"/>
  <c r="AG57" i="22"/>
  <c r="AH57" i="22"/>
  <c r="AI57" i="22"/>
  <c r="AJ57" i="22"/>
  <c r="AK57" i="22"/>
  <c r="AL57" i="22"/>
  <c r="AM57" i="22"/>
  <c r="AN57" i="22"/>
  <c r="AO57" i="22"/>
  <c r="AP57" i="22"/>
  <c r="AQ57" i="22"/>
  <c r="AR57" i="22"/>
  <c r="AS57" i="22"/>
  <c r="AT57" i="22"/>
  <c r="AU57" i="22"/>
  <c r="AV57" i="22"/>
  <c r="AW57" i="22"/>
  <c r="AY57" i="22"/>
  <c r="AZ57" i="22"/>
  <c r="BA57" i="22"/>
  <c r="BB57" i="22"/>
  <c r="BC57" i="22"/>
  <c r="BD57" i="22"/>
  <c r="BE57" i="22"/>
  <c r="BF57" i="22"/>
  <c r="BG57" i="22"/>
  <c r="BH57" i="22"/>
  <c r="BI57" i="22"/>
  <c r="BJ57" i="22"/>
  <c r="BK57" i="22"/>
  <c r="BM57" i="22"/>
  <c r="BN57" i="22"/>
  <c r="BO57" i="22"/>
  <c r="BP57" i="22"/>
  <c r="BQ57" i="22"/>
  <c r="BR57" i="22"/>
  <c r="BS57" i="22"/>
  <c r="BT57" i="22"/>
  <c r="D58" i="22"/>
  <c r="E58" i="22"/>
  <c r="F58" i="22"/>
  <c r="G58" i="22"/>
  <c r="H58" i="22"/>
  <c r="I58" i="22"/>
  <c r="J58" i="22"/>
  <c r="K58" i="22"/>
  <c r="L58" i="22"/>
  <c r="M58" i="22"/>
  <c r="N58" i="22"/>
  <c r="O58" i="22"/>
  <c r="P58" i="22"/>
  <c r="Q58" i="22"/>
  <c r="R58" i="22"/>
  <c r="S58" i="22"/>
  <c r="T58" i="22"/>
  <c r="U58" i="22"/>
  <c r="V58" i="22"/>
  <c r="W58" i="22"/>
  <c r="X58" i="22"/>
  <c r="Y58" i="22"/>
  <c r="AC58" i="22"/>
  <c r="AD58" i="22"/>
  <c r="AE58" i="22"/>
  <c r="AF58" i="22"/>
  <c r="AG58" i="22"/>
  <c r="AH58" i="22"/>
  <c r="AI58" i="22"/>
  <c r="AJ58" i="22"/>
  <c r="AK58" i="22"/>
  <c r="AL58" i="22"/>
  <c r="AM58" i="22"/>
  <c r="AN58" i="22"/>
  <c r="AO58" i="22"/>
  <c r="AP58" i="22"/>
  <c r="AQ58" i="22"/>
  <c r="AR58" i="22"/>
  <c r="AS58" i="22"/>
  <c r="AT58" i="22"/>
  <c r="AU58" i="22"/>
  <c r="AV58" i="22"/>
  <c r="AW58" i="22"/>
  <c r="AY58" i="22"/>
  <c r="AZ58" i="22"/>
  <c r="BA58" i="22"/>
  <c r="BB58" i="22"/>
  <c r="BC58" i="22"/>
  <c r="BD58" i="22"/>
  <c r="BE58" i="22"/>
  <c r="BF58" i="22"/>
  <c r="BG58" i="22"/>
  <c r="BH58" i="22"/>
  <c r="BI58" i="22"/>
  <c r="BJ58" i="22"/>
  <c r="BK58" i="22"/>
  <c r="BM58" i="22"/>
  <c r="BN58" i="22"/>
  <c r="BO58" i="22"/>
  <c r="BP58" i="22"/>
  <c r="BQ58" i="22"/>
  <c r="BR58" i="22"/>
  <c r="BS58" i="22"/>
  <c r="BT58" i="22"/>
  <c r="D59" i="22"/>
  <c r="E59" i="22"/>
  <c r="F59" i="22"/>
  <c r="G59" i="22"/>
  <c r="H59" i="22"/>
  <c r="I59" i="22"/>
  <c r="J59" i="22"/>
  <c r="K59" i="22"/>
  <c r="L59" i="22"/>
  <c r="M59" i="22"/>
  <c r="N59" i="22"/>
  <c r="O59" i="22"/>
  <c r="P59" i="22"/>
  <c r="Q59" i="22"/>
  <c r="R59" i="22"/>
  <c r="S59" i="22"/>
  <c r="T59" i="22"/>
  <c r="U59" i="22"/>
  <c r="V59" i="22"/>
  <c r="W59" i="22"/>
  <c r="X59" i="22"/>
  <c r="Y59" i="22"/>
  <c r="AC59" i="22"/>
  <c r="AD59" i="22"/>
  <c r="AE59" i="22"/>
  <c r="AF59" i="22"/>
  <c r="AG59" i="22"/>
  <c r="AH59" i="22"/>
  <c r="AI59" i="22"/>
  <c r="AJ59" i="22"/>
  <c r="AK59" i="22"/>
  <c r="AL59" i="22"/>
  <c r="AM59" i="22"/>
  <c r="AN59" i="22"/>
  <c r="AO59" i="22"/>
  <c r="AP59" i="22"/>
  <c r="AQ59" i="22"/>
  <c r="AR59" i="22"/>
  <c r="AS59" i="22"/>
  <c r="AT59" i="22"/>
  <c r="AU59" i="22"/>
  <c r="AV59" i="22"/>
  <c r="AW59" i="22"/>
  <c r="AY59" i="22"/>
  <c r="AZ59" i="22"/>
  <c r="BA59" i="22"/>
  <c r="BB59" i="22"/>
  <c r="BC59" i="22"/>
  <c r="BD59" i="22"/>
  <c r="BE59" i="22"/>
  <c r="BF59" i="22"/>
  <c r="BG59" i="22"/>
  <c r="BH59" i="22"/>
  <c r="BI59" i="22"/>
  <c r="BJ59" i="22"/>
  <c r="BK59" i="22"/>
  <c r="BM59" i="22"/>
  <c r="BN59" i="22"/>
  <c r="BO59" i="22"/>
  <c r="BP59" i="22"/>
  <c r="BQ59" i="22"/>
  <c r="BR59" i="22"/>
  <c r="BS59" i="22"/>
  <c r="BT59" i="22"/>
  <c r="D60" i="22"/>
  <c r="E60" i="22"/>
  <c r="F60" i="22"/>
  <c r="G60" i="22"/>
  <c r="H60" i="22"/>
  <c r="I60" i="22"/>
  <c r="J60" i="22"/>
  <c r="K60" i="22"/>
  <c r="L60" i="22"/>
  <c r="M60" i="22"/>
  <c r="N60" i="22"/>
  <c r="O60" i="22"/>
  <c r="P60" i="22"/>
  <c r="Q60" i="22"/>
  <c r="R60" i="22"/>
  <c r="S60" i="22"/>
  <c r="T60" i="22"/>
  <c r="U60" i="22"/>
  <c r="V60" i="22"/>
  <c r="W60" i="22"/>
  <c r="X60" i="22"/>
  <c r="Y60" i="22"/>
  <c r="AC60" i="22"/>
  <c r="AD60" i="22"/>
  <c r="AE60" i="22"/>
  <c r="AF60" i="22"/>
  <c r="AG60" i="22"/>
  <c r="AH60" i="22"/>
  <c r="AI60" i="22"/>
  <c r="AJ60" i="22"/>
  <c r="AK60" i="22"/>
  <c r="AL60" i="22"/>
  <c r="AM60" i="22"/>
  <c r="AN60" i="22"/>
  <c r="AO60" i="22"/>
  <c r="AP60" i="22"/>
  <c r="AQ60" i="22"/>
  <c r="AR60" i="22"/>
  <c r="AS60" i="22"/>
  <c r="AT60" i="22"/>
  <c r="AU60" i="22"/>
  <c r="AV60" i="22"/>
  <c r="AW60" i="22"/>
  <c r="AY60" i="22"/>
  <c r="AZ60" i="22"/>
  <c r="BA60" i="22"/>
  <c r="BB60" i="22"/>
  <c r="BC60" i="22"/>
  <c r="BD60" i="22"/>
  <c r="BE60" i="22"/>
  <c r="BF60" i="22"/>
  <c r="BG60" i="22"/>
  <c r="BH60" i="22"/>
  <c r="BI60" i="22"/>
  <c r="BJ60" i="22"/>
  <c r="BK60" i="22"/>
  <c r="BM60" i="22"/>
  <c r="BN60" i="22"/>
  <c r="BO60" i="22"/>
  <c r="BP60" i="22"/>
  <c r="BQ60" i="22"/>
  <c r="BR60" i="22"/>
  <c r="BS60" i="22"/>
  <c r="BT60" i="22"/>
  <c r="D61" i="22"/>
  <c r="E61" i="22"/>
  <c r="F61" i="22"/>
  <c r="G61" i="22"/>
  <c r="H61" i="22"/>
  <c r="I61" i="22"/>
  <c r="J61" i="22"/>
  <c r="K61" i="22"/>
  <c r="L61" i="22"/>
  <c r="M61" i="22"/>
  <c r="N61" i="22"/>
  <c r="O61" i="22"/>
  <c r="P61" i="22"/>
  <c r="Q61" i="22"/>
  <c r="R61" i="22"/>
  <c r="S61" i="22"/>
  <c r="T61" i="22"/>
  <c r="U61" i="22"/>
  <c r="V61" i="22"/>
  <c r="W61" i="22"/>
  <c r="X61" i="22"/>
  <c r="Y61" i="22"/>
  <c r="AC61" i="22"/>
  <c r="AD61" i="22"/>
  <c r="AE61" i="22"/>
  <c r="AF61" i="22"/>
  <c r="AG61" i="22"/>
  <c r="AH61" i="22"/>
  <c r="AI61" i="22"/>
  <c r="AJ61" i="22"/>
  <c r="AK61" i="22"/>
  <c r="AL61" i="22"/>
  <c r="AM61" i="22"/>
  <c r="AN61" i="22"/>
  <c r="AO61" i="22"/>
  <c r="AP61" i="22"/>
  <c r="AQ61" i="22"/>
  <c r="AR61" i="22"/>
  <c r="AS61" i="22"/>
  <c r="AT61" i="22"/>
  <c r="AU61" i="22"/>
  <c r="AV61" i="22"/>
  <c r="AW61" i="22"/>
  <c r="AY61" i="22"/>
  <c r="AZ61" i="22"/>
  <c r="BA61" i="22"/>
  <c r="BB61" i="22"/>
  <c r="BC61" i="22"/>
  <c r="BD61" i="22"/>
  <c r="BE61" i="22"/>
  <c r="BF61" i="22"/>
  <c r="BG61" i="22"/>
  <c r="BH61" i="22"/>
  <c r="BI61" i="22"/>
  <c r="BJ61" i="22"/>
  <c r="BK61" i="22"/>
  <c r="BM61" i="22"/>
  <c r="BN61" i="22"/>
  <c r="BO61" i="22"/>
  <c r="BP61" i="22"/>
  <c r="BQ61" i="22"/>
  <c r="BR61" i="22"/>
  <c r="BS61" i="22"/>
  <c r="BT61" i="22"/>
  <c r="D62" i="22"/>
  <c r="E62" i="22"/>
  <c r="F62" i="22"/>
  <c r="G62" i="22"/>
  <c r="H62" i="22"/>
  <c r="I62" i="22"/>
  <c r="J62" i="22"/>
  <c r="K62" i="22"/>
  <c r="L62" i="22"/>
  <c r="M62" i="22"/>
  <c r="N62" i="22"/>
  <c r="O62" i="22"/>
  <c r="P62" i="22"/>
  <c r="Q62" i="22"/>
  <c r="R62" i="22"/>
  <c r="S62" i="22"/>
  <c r="T62" i="22"/>
  <c r="U62" i="22"/>
  <c r="V62" i="22"/>
  <c r="W62" i="22"/>
  <c r="X62" i="22"/>
  <c r="Y62" i="22"/>
  <c r="AC62" i="22"/>
  <c r="AD62" i="22"/>
  <c r="AE62" i="22"/>
  <c r="AF62" i="22"/>
  <c r="AG62" i="22"/>
  <c r="AH62" i="22"/>
  <c r="AI62" i="22"/>
  <c r="AJ62" i="22"/>
  <c r="AK62" i="22"/>
  <c r="AL62" i="22"/>
  <c r="AM62" i="22"/>
  <c r="AN62" i="22"/>
  <c r="AO62" i="22"/>
  <c r="AP62" i="22"/>
  <c r="AQ62" i="22"/>
  <c r="AR62" i="22"/>
  <c r="AS62" i="22"/>
  <c r="AT62" i="22"/>
  <c r="AU62" i="22"/>
  <c r="AV62" i="22"/>
  <c r="AW62" i="22"/>
  <c r="AY62" i="22"/>
  <c r="AZ62" i="22"/>
  <c r="BA62" i="22"/>
  <c r="BB62" i="22"/>
  <c r="BC62" i="22"/>
  <c r="BD62" i="22"/>
  <c r="BE62" i="22"/>
  <c r="BF62" i="22"/>
  <c r="BG62" i="22"/>
  <c r="BH62" i="22"/>
  <c r="BI62" i="22"/>
  <c r="BJ62" i="22"/>
  <c r="BK62" i="22"/>
  <c r="BM62" i="22"/>
  <c r="BN62" i="22"/>
  <c r="BO62" i="22"/>
  <c r="BP62" i="22"/>
  <c r="BQ62" i="22"/>
  <c r="BR62" i="22"/>
  <c r="BS62" i="22"/>
  <c r="BT62" i="22"/>
  <c r="L63" i="22"/>
  <c r="M63" i="22"/>
  <c r="N63" i="22"/>
  <c r="O63" i="22"/>
  <c r="P63" i="22"/>
  <c r="Q63" i="22"/>
  <c r="R63" i="22"/>
  <c r="S63" i="22"/>
  <c r="T63" i="22"/>
  <c r="U63" i="22"/>
  <c r="V63" i="22"/>
  <c r="W63" i="22"/>
  <c r="X63" i="22"/>
  <c r="Y63" i="22"/>
  <c r="AC63" i="22"/>
  <c r="AD63" i="22"/>
  <c r="AE63" i="22"/>
  <c r="AF63" i="22"/>
  <c r="AG63" i="22"/>
  <c r="AH63" i="22"/>
  <c r="AI63" i="22"/>
  <c r="AJ63" i="22"/>
  <c r="AK63" i="22"/>
  <c r="AL63" i="22"/>
  <c r="AM63" i="22"/>
  <c r="AN63" i="22"/>
  <c r="AO63" i="22"/>
  <c r="AP63" i="22"/>
  <c r="AQ63" i="22"/>
  <c r="AR63" i="22"/>
  <c r="AS63" i="22"/>
  <c r="AT63" i="22"/>
  <c r="AU63" i="22"/>
  <c r="AV63" i="22"/>
  <c r="AW63" i="22"/>
  <c r="AY63" i="22"/>
  <c r="AZ63" i="22"/>
  <c r="BA63" i="22"/>
  <c r="BB63" i="22"/>
  <c r="BC63" i="22"/>
  <c r="BD63" i="22"/>
  <c r="BE63" i="22"/>
  <c r="BF63" i="22"/>
  <c r="BG63" i="22"/>
  <c r="BH63" i="22"/>
  <c r="BI63" i="22"/>
  <c r="BJ63" i="22"/>
  <c r="BK63" i="22"/>
  <c r="BM63" i="22"/>
  <c r="BN63" i="22"/>
  <c r="BO63" i="22"/>
  <c r="BP63" i="22"/>
  <c r="BQ63" i="22"/>
  <c r="BR63" i="22"/>
  <c r="BS63" i="22"/>
  <c r="BT63" i="22"/>
  <c r="D64" i="22"/>
  <c r="E64" i="22"/>
  <c r="F64" i="22"/>
  <c r="G64" i="22"/>
  <c r="H64" i="22"/>
  <c r="I64" i="22"/>
  <c r="J64" i="22"/>
  <c r="K64" i="22"/>
  <c r="L64" i="22"/>
  <c r="M64" i="22"/>
  <c r="N64" i="22"/>
  <c r="O64" i="22"/>
  <c r="P64" i="22"/>
  <c r="Q64" i="22"/>
  <c r="R64" i="22"/>
  <c r="S64" i="22"/>
  <c r="T64" i="22"/>
  <c r="U64" i="22"/>
  <c r="V64" i="22"/>
  <c r="W64" i="22"/>
  <c r="X64" i="22"/>
  <c r="Y64" i="22"/>
  <c r="AC64" i="22"/>
  <c r="AD64" i="22"/>
  <c r="AE64" i="22"/>
  <c r="AF64" i="22"/>
  <c r="AG64" i="22"/>
  <c r="AH64" i="22"/>
  <c r="AI64" i="22"/>
  <c r="AJ64" i="22"/>
  <c r="AK64" i="22"/>
  <c r="AL64" i="22"/>
  <c r="AM64" i="22"/>
  <c r="AN64" i="22"/>
  <c r="AO64" i="22"/>
  <c r="AP64" i="22"/>
  <c r="AQ64" i="22"/>
  <c r="AR64" i="22"/>
  <c r="AS64" i="22"/>
  <c r="AT64" i="22"/>
  <c r="AU64" i="22"/>
  <c r="AV64" i="22"/>
  <c r="AW64" i="22"/>
  <c r="AY64" i="22"/>
  <c r="AZ64" i="22"/>
  <c r="BA64" i="22"/>
  <c r="BB64" i="22"/>
  <c r="BC64" i="22"/>
  <c r="BD64" i="22"/>
  <c r="BE64" i="22"/>
  <c r="BF64" i="22"/>
  <c r="BG64" i="22"/>
  <c r="BH64" i="22"/>
  <c r="BI64" i="22"/>
  <c r="BJ64" i="22"/>
  <c r="BK64" i="22"/>
  <c r="BM64" i="22"/>
  <c r="BN64" i="22"/>
  <c r="BO64" i="22"/>
  <c r="BP64" i="22"/>
  <c r="BQ64" i="22"/>
  <c r="BR64" i="22"/>
  <c r="BS64" i="22"/>
  <c r="BT64" i="22"/>
  <c r="D65" i="22"/>
  <c r="E65" i="22"/>
  <c r="F65" i="22"/>
  <c r="G65" i="22"/>
  <c r="H65" i="22"/>
  <c r="I65" i="22"/>
  <c r="J65" i="22"/>
  <c r="K65" i="22"/>
  <c r="L65" i="22"/>
  <c r="M65" i="22"/>
  <c r="N65" i="22"/>
  <c r="O65" i="22"/>
  <c r="P65" i="22"/>
  <c r="Q65" i="22"/>
  <c r="R65" i="22"/>
  <c r="S65" i="22"/>
  <c r="T65" i="22"/>
  <c r="U65" i="22"/>
  <c r="V65" i="22"/>
  <c r="W65" i="22"/>
  <c r="X65" i="22"/>
  <c r="Y65" i="22"/>
  <c r="AC65" i="22"/>
  <c r="AD65" i="22"/>
  <c r="AE65" i="22"/>
  <c r="AF65" i="22"/>
  <c r="AG65" i="22"/>
  <c r="AH65" i="22"/>
  <c r="AI65" i="22"/>
  <c r="AJ65" i="22"/>
  <c r="AK65" i="22"/>
  <c r="AL65" i="22"/>
  <c r="AM65" i="22"/>
  <c r="AN65" i="22"/>
  <c r="AO65" i="22"/>
  <c r="AP65" i="22"/>
  <c r="AQ65" i="22"/>
  <c r="AR65" i="22"/>
  <c r="AS65" i="22"/>
  <c r="AT65" i="22"/>
  <c r="AU65" i="22"/>
  <c r="AV65" i="22"/>
  <c r="AW65" i="22"/>
  <c r="AY65" i="22"/>
  <c r="AZ65" i="22"/>
  <c r="BA65" i="22"/>
  <c r="BB65" i="22"/>
  <c r="BC65" i="22"/>
  <c r="BD65" i="22"/>
  <c r="BE65" i="22"/>
  <c r="BF65" i="22"/>
  <c r="BG65" i="22"/>
  <c r="BH65" i="22"/>
  <c r="BI65" i="22"/>
  <c r="BJ65" i="22"/>
  <c r="BK65" i="22"/>
  <c r="BM65" i="22"/>
  <c r="BN65" i="22"/>
  <c r="BO65" i="22"/>
  <c r="BP65" i="22"/>
  <c r="BQ65" i="22"/>
  <c r="BR65" i="22"/>
  <c r="BS65" i="22"/>
  <c r="BT65" i="22"/>
  <c r="AA66" i="22"/>
  <c r="AC66" i="22"/>
  <c r="AD66" i="22"/>
  <c r="AE66" i="22"/>
  <c r="AF66" i="22"/>
  <c r="AG66" i="22"/>
  <c r="AH66" i="22"/>
  <c r="AI66" i="22"/>
  <c r="AJ66" i="22"/>
  <c r="AK66" i="22"/>
  <c r="AL66" i="22"/>
  <c r="AM66" i="22"/>
  <c r="AN66" i="22"/>
  <c r="AO66" i="22"/>
  <c r="AP66" i="22"/>
  <c r="AQ66" i="22"/>
  <c r="AR66" i="22"/>
  <c r="AS66" i="22"/>
  <c r="AT66" i="22"/>
  <c r="AU66" i="22"/>
  <c r="AV66" i="22"/>
  <c r="AW66" i="22"/>
  <c r="AY66" i="22"/>
  <c r="AZ66" i="22"/>
  <c r="BA66" i="22"/>
  <c r="BB66" i="22"/>
  <c r="BC66" i="22"/>
  <c r="BD66" i="22"/>
  <c r="BE66" i="22"/>
  <c r="BF66" i="22"/>
  <c r="BG66" i="22"/>
  <c r="BH66" i="22"/>
  <c r="BI66" i="22"/>
  <c r="BJ66" i="22"/>
  <c r="BK66" i="22"/>
  <c r="BM66" i="22"/>
  <c r="BN66" i="22"/>
  <c r="BO66" i="22"/>
  <c r="BP66" i="22"/>
  <c r="BQ66" i="22"/>
  <c r="BR66" i="22"/>
  <c r="BS66" i="22"/>
  <c r="BT66" i="22"/>
  <c r="AE67" i="22"/>
  <c r="AE113" i="22" s="1"/>
  <c r="AF67" i="22"/>
  <c r="AG67" i="22"/>
  <c r="AH67" i="22"/>
  <c r="AI67" i="22"/>
  <c r="AJ67" i="22"/>
  <c r="AK67" i="22"/>
  <c r="AL67" i="22"/>
  <c r="AM67" i="22"/>
  <c r="AN67" i="22"/>
  <c r="AO67" i="22"/>
  <c r="AP67" i="22"/>
  <c r="AQ67" i="22"/>
  <c r="AR67" i="22"/>
  <c r="AS67" i="22"/>
  <c r="AT67" i="22"/>
  <c r="AU67" i="22"/>
  <c r="AV67" i="22"/>
  <c r="AW67" i="22"/>
  <c r="AY67" i="22"/>
  <c r="AZ67" i="22"/>
  <c r="BA67" i="22"/>
  <c r="BB67" i="22"/>
  <c r="BC67" i="22"/>
  <c r="BD67" i="22"/>
  <c r="BE67" i="22"/>
  <c r="BF67" i="22"/>
  <c r="BG67" i="22"/>
  <c r="BH67" i="22"/>
  <c r="BI67" i="22"/>
  <c r="BJ67" i="22"/>
  <c r="BK67" i="22"/>
  <c r="BM67" i="22"/>
  <c r="BN67" i="22"/>
  <c r="BO67" i="22"/>
  <c r="BP67" i="22"/>
  <c r="BQ67" i="22"/>
  <c r="BR67" i="22"/>
  <c r="BS67" i="22"/>
  <c r="BT67" i="22"/>
  <c r="AE68" i="22"/>
  <c r="AE114" i="22" s="1"/>
  <c r="AF68" i="22"/>
  <c r="AG68" i="22"/>
  <c r="AH68" i="22"/>
  <c r="AI68" i="22"/>
  <c r="AJ68" i="22"/>
  <c r="AK68" i="22"/>
  <c r="AL68" i="22"/>
  <c r="AM68" i="22"/>
  <c r="AN68" i="22"/>
  <c r="AO68" i="22"/>
  <c r="AP68" i="22"/>
  <c r="AQ68" i="22"/>
  <c r="AR68" i="22"/>
  <c r="AS68" i="22"/>
  <c r="AT68" i="22"/>
  <c r="AU68" i="22"/>
  <c r="AV68" i="22"/>
  <c r="AW68" i="22"/>
  <c r="AY68" i="22"/>
  <c r="AZ68" i="22"/>
  <c r="BA68" i="22"/>
  <c r="BB68" i="22"/>
  <c r="BC68" i="22"/>
  <c r="BD68" i="22"/>
  <c r="BE68" i="22"/>
  <c r="BF68" i="22"/>
  <c r="BG68" i="22"/>
  <c r="BH68" i="22"/>
  <c r="BI68" i="22"/>
  <c r="BJ68" i="22"/>
  <c r="BK68" i="22"/>
  <c r="BM68" i="22"/>
  <c r="BN68" i="22"/>
  <c r="BO68" i="22"/>
  <c r="BP68" i="22"/>
  <c r="BQ68" i="22"/>
  <c r="BR68" i="22"/>
  <c r="BS68" i="22"/>
  <c r="BT68" i="22"/>
  <c r="AE69" i="22"/>
  <c r="AF69" i="22"/>
  <c r="AG69" i="22"/>
  <c r="AH69" i="22"/>
  <c r="AI69" i="22"/>
  <c r="AJ69" i="22"/>
  <c r="AK69" i="22"/>
  <c r="AL69" i="22"/>
  <c r="AM69" i="22"/>
  <c r="AN69" i="22"/>
  <c r="AO69" i="22"/>
  <c r="AP69" i="22"/>
  <c r="AQ69" i="22"/>
  <c r="AR69" i="22"/>
  <c r="AS69" i="22"/>
  <c r="AT69" i="22"/>
  <c r="AU69" i="22"/>
  <c r="AV69" i="22"/>
  <c r="AW69" i="22"/>
  <c r="AY69" i="22"/>
  <c r="AZ69" i="22"/>
  <c r="BA69" i="22"/>
  <c r="BB69" i="22"/>
  <c r="BC69" i="22"/>
  <c r="BD69" i="22"/>
  <c r="BE69" i="22"/>
  <c r="BF69" i="22"/>
  <c r="BG69" i="22"/>
  <c r="BH69" i="22"/>
  <c r="BI69" i="22"/>
  <c r="BJ69" i="22"/>
  <c r="BK69" i="22"/>
  <c r="BM69" i="22"/>
  <c r="BN69" i="22"/>
  <c r="BO69" i="22"/>
  <c r="BP69" i="22"/>
  <c r="BQ69" i="22"/>
  <c r="BR69" i="22"/>
  <c r="BS69" i="22"/>
  <c r="BT69" i="22"/>
  <c r="AI70" i="22"/>
  <c r="AJ70" i="22"/>
  <c r="AK70" i="22"/>
  <c r="AL70" i="22"/>
  <c r="AM70" i="22"/>
  <c r="AN70" i="22"/>
  <c r="AO70" i="22"/>
  <c r="AP70" i="22"/>
  <c r="AQ70" i="22"/>
  <c r="AR70" i="22"/>
  <c r="AS70" i="22"/>
  <c r="AT70" i="22"/>
  <c r="AU70" i="22"/>
  <c r="AV70" i="22"/>
  <c r="AW70" i="22"/>
  <c r="AY70" i="22"/>
  <c r="AZ70" i="22"/>
  <c r="BA70" i="22"/>
  <c r="BB70" i="22"/>
  <c r="BC70" i="22"/>
  <c r="BD70" i="22"/>
  <c r="BE70" i="22"/>
  <c r="BF70" i="22"/>
  <c r="BG70" i="22"/>
  <c r="BH70" i="22"/>
  <c r="BI70" i="22"/>
  <c r="BJ70" i="22"/>
  <c r="BK70" i="22"/>
  <c r="BM70" i="22"/>
  <c r="BN70" i="22"/>
  <c r="BO70" i="22"/>
  <c r="BP70" i="22"/>
  <c r="BQ70" i="22"/>
  <c r="BR70" i="22"/>
  <c r="BS70" i="22"/>
  <c r="BT70" i="22"/>
  <c r="AY71" i="22"/>
  <c r="AZ71" i="22"/>
  <c r="BA71" i="22"/>
  <c r="BB71" i="22"/>
  <c r="BC71" i="22"/>
  <c r="BD71" i="22"/>
  <c r="BE71" i="22"/>
  <c r="BF71" i="22"/>
  <c r="BG71" i="22"/>
  <c r="BH71" i="22"/>
  <c r="BI71" i="22"/>
  <c r="BJ71" i="22"/>
  <c r="BK71" i="22"/>
  <c r="BM71" i="22"/>
  <c r="BN71" i="22"/>
  <c r="BO71" i="22"/>
  <c r="BP71" i="22"/>
  <c r="BQ71" i="22"/>
  <c r="BR71" i="22"/>
  <c r="BS71" i="22"/>
  <c r="BT71" i="22"/>
  <c r="BO72" i="22"/>
  <c r="BP72" i="22"/>
  <c r="BQ72" i="22"/>
  <c r="BR72" i="22"/>
  <c r="BS72" i="22"/>
  <c r="AB73" i="22"/>
  <c r="AA62" i="9" s="1"/>
  <c r="AA28" i="25" s="1"/>
  <c r="AX73" i="22"/>
  <c r="AW62" i="9" s="1"/>
  <c r="AW28" i="25" s="1"/>
  <c r="BL73" i="22"/>
  <c r="BK62" i="9" s="1"/>
  <c r="BK28" i="25" s="1"/>
  <c r="CW96" i="22"/>
  <c r="CV63" i="9" s="1"/>
  <c r="AI93" i="22"/>
  <c r="AI96" i="22" s="1"/>
  <c r="AH63" i="9" s="1"/>
  <c r="D96" i="22"/>
  <c r="C63" i="9" s="1"/>
  <c r="E96" i="22"/>
  <c r="D63" i="9" s="1"/>
  <c r="F96" i="22"/>
  <c r="E63" i="9" s="1"/>
  <c r="G96" i="22"/>
  <c r="F63" i="9" s="1"/>
  <c r="H96" i="22"/>
  <c r="G63" i="9" s="1"/>
  <c r="I96" i="22"/>
  <c r="H63" i="9" s="1"/>
  <c r="J96" i="22"/>
  <c r="I63" i="9" s="1"/>
  <c r="K96" i="22"/>
  <c r="J63" i="9" s="1"/>
  <c r="L96" i="22"/>
  <c r="K63" i="9" s="1"/>
  <c r="M96" i="22"/>
  <c r="L63" i="9" s="1"/>
  <c r="N96" i="22"/>
  <c r="M63" i="9" s="1"/>
  <c r="O96" i="22"/>
  <c r="N63" i="9" s="1"/>
  <c r="P96" i="22"/>
  <c r="O63" i="9" s="1"/>
  <c r="Q96" i="22"/>
  <c r="P63" i="9" s="1"/>
  <c r="R96" i="22"/>
  <c r="Q63" i="9" s="1"/>
  <c r="S96" i="22"/>
  <c r="R63" i="9" s="1"/>
  <c r="T96" i="22"/>
  <c r="S63" i="9" s="1"/>
  <c r="U96" i="22"/>
  <c r="T63" i="9" s="1"/>
  <c r="V96" i="22"/>
  <c r="U63" i="9" s="1"/>
  <c r="W96" i="22"/>
  <c r="V63" i="9" s="1"/>
  <c r="X96" i="22"/>
  <c r="W63" i="9" s="1"/>
  <c r="Y96" i="22"/>
  <c r="X63" i="9" s="1"/>
  <c r="Z96" i="22"/>
  <c r="Y63" i="9" s="1"/>
  <c r="AA96" i="22"/>
  <c r="Z63" i="9" s="1"/>
  <c r="AB96" i="22"/>
  <c r="AA63" i="9" s="1"/>
  <c r="AC96" i="22"/>
  <c r="AB63" i="9" s="1"/>
  <c r="AD96" i="22"/>
  <c r="AC63" i="9" s="1"/>
  <c r="AF96" i="22"/>
  <c r="AE63" i="9" s="1"/>
  <c r="AG96" i="22"/>
  <c r="AF63" i="9" s="1"/>
  <c r="AH96" i="22"/>
  <c r="AG63" i="9" s="1"/>
  <c r="AJ96" i="22"/>
  <c r="AI63" i="9" s="1"/>
  <c r="AK96" i="22"/>
  <c r="AJ63" i="9" s="1"/>
  <c r="AL96" i="22"/>
  <c r="AK63" i="9" s="1"/>
  <c r="AM96" i="22"/>
  <c r="AL63" i="9" s="1"/>
  <c r="AN96" i="22"/>
  <c r="AM63" i="9" s="1"/>
  <c r="AO96" i="22"/>
  <c r="AN63" i="9" s="1"/>
  <c r="AP96" i="22"/>
  <c r="AO63" i="9" s="1"/>
  <c r="AQ96" i="22"/>
  <c r="AP63" i="9" s="1"/>
  <c r="AR96" i="22"/>
  <c r="AQ63" i="9" s="1"/>
  <c r="AS96" i="22"/>
  <c r="AR63" i="9" s="1"/>
  <c r="AT96" i="22"/>
  <c r="AS63" i="9" s="1"/>
  <c r="AU96" i="22"/>
  <c r="AT63" i="9" s="1"/>
  <c r="AV96" i="22"/>
  <c r="AU63" i="9" s="1"/>
  <c r="AW96" i="22"/>
  <c r="AV63" i="9" s="1"/>
  <c r="AX96" i="22"/>
  <c r="AW63" i="9" s="1"/>
  <c r="AY96" i="22"/>
  <c r="AX63" i="9" s="1"/>
  <c r="AZ96" i="22"/>
  <c r="AY63" i="9" s="1"/>
  <c r="BA96" i="22"/>
  <c r="AZ63" i="9" s="1"/>
  <c r="BB96" i="22"/>
  <c r="BA63" i="9" s="1"/>
  <c r="BC96" i="22"/>
  <c r="BB63" i="9" s="1"/>
  <c r="BD96" i="22"/>
  <c r="BC63" i="9" s="1"/>
  <c r="BE96" i="22"/>
  <c r="BD63" i="9" s="1"/>
  <c r="BF96" i="22"/>
  <c r="BE63" i="9" s="1"/>
  <c r="BG96" i="22"/>
  <c r="BF63" i="9" s="1"/>
  <c r="BH96" i="22"/>
  <c r="BG63" i="9" s="1"/>
  <c r="BI96" i="22"/>
  <c r="BH63" i="9" s="1"/>
  <c r="BJ96" i="22"/>
  <c r="BI63" i="9" s="1"/>
  <c r="BK96" i="22"/>
  <c r="BJ63" i="9" s="1"/>
  <c r="BL96" i="22"/>
  <c r="BK63" i="9" s="1"/>
  <c r="BM96" i="22"/>
  <c r="BL63" i="9" s="1"/>
  <c r="BN96" i="22"/>
  <c r="BM63" i="9" s="1"/>
  <c r="BO96" i="22"/>
  <c r="BN63" i="9" s="1"/>
  <c r="BP96" i="22"/>
  <c r="BO63" i="9" s="1"/>
  <c r="BQ96" i="22"/>
  <c r="BP63" i="9" s="1"/>
  <c r="BR96" i="22"/>
  <c r="BQ63" i="9" s="1"/>
  <c r="BS96" i="22"/>
  <c r="BR63" i="9" s="1"/>
  <c r="CG96" i="22"/>
  <c r="CF63" i="9" s="1"/>
  <c r="CH96" i="22"/>
  <c r="CG63" i="9" s="1"/>
  <c r="CI96" i="22"/>
  <c r="CH63" i="9" s="1"/>
  <c r="CJ96" i="22"/>
  <c r="CI63" i="9" s="1"/>
  <c r="CK96" i="22"/>
  <c r="CJ63" i="9" s="1"/>
  <c r="CL96" i="22"/>
  <c r="CK63" i="9" s="1"/>
  <c r="CM96" i="22"/>
  <c r="CL63" i="9" s="1"/>
  <c r="CN96" i="22"/>
  <c r="CM63" i="9" s="1"/>
  <c r="CO96" i="22"/>
  <c r="CN63" i="9" s="1"/>
  <c r="CP96" i="22"/>
  <c r="CO63" i="9" s="1"/>
  <c r="CQ96" i="22"/>
  <c r="CP63" i="9" s="1"/>
  <c r="CR96" i="22"/>
  <c r="CQ63" i="9" s="1"/>
  <c r="CS96" i="22"/>
  <c r="CR63" i="9" s="1"/>
  <c r="CT96" i="22"/>
  <c r="CS63" i="9" s="1"/>
  <c r="CU96" i="22"/>
  <c r="CT63" i="9" s="1"/>
  <c r="CV96" i="22"/>
  <c r="CU63" i="9" s="1"/>
  <c r="D99" i="22"/>
  <c r="E99" i="22"/>
  <c r="F99" i="22"/>
  <c r="G99" i="22"/>
  <c r="H99" i="22"/>
  <c r="I99" i="22"/>
  <c r="J99" i="22"/>
  <c r="K99" i="22"/>
  <c r="L99" i="22"/>
  <c r="M99" i="22"/>
  <c r="N99" i="22"/>
  <c r="O99" i="22"/>
  <c r="P99" i="22"/>
  <c r="Q99" i="22"/>
  <c r="W99" i="22"/>
  <c r="X99" i="22"/>
  <c r="Y99" i="22"/>
  <c r="AC99" i="22"/>
  <c r="AD99" i="22"/>
  <c r="AE99" i="22"/>
  <c r="AF99" i="22"/>
  <c r="AG99" i="22"/>
  <c r="AH99" i="22"/>
  <c r="AI99" i="22"/>
  <c r="AJ99" i="22"/>
  <c r="AK99" i="22"/>
  <c r="AL99" i="22"/>
  <c r="AM99" i="22"/>
  <c r="AN99" i="22"/>
  <c r="AO99" i="22"/>
  <c r="AP99" i="22"/>
  <c r="AQ99" i="22"/>
  <c r="AR99" i="22"/>
  <c r="AS99" i="22"/>
  <c r="AT99" i="22"/>
  <c r="AU99" i="22"/>
  <c r="AV99" i="22"/>
  <c r="AW99" i="22"/>
  <c r="AZ99" i="22"/>
  <c r="BA99" i="22"/>
  <c r="BB99" i="22"/>
  <c r="BC99" i="22"/>
  <c r="BD99" i="22"/>
  <c r="BE99" i="22"/>
  <c r="BG99" i="22"/>
  <c r="BH99" i="22"/>
  <c r="BI99" i="22"/>
  <c r="BJ99" i="22"/>
  <c r="BK99" i="22"/>
  <c r="BM99" i="22"/>
  <c r="BN99" i="22"/>
  <c r="BO99" i="22"/>
  <c r="BP99" i="22"/>
  <c r="BQ99" i="22"/>
  <c r="BR99" i="22"/>
  <c r="BS99" i="22"/>
  <c r="CW99" i="22"/>
  <c r="D100" i="22"/>
  <c r="E100" i="22"/>
  <c r="F100" i="22"/>
  <c r="G100" i="22"/>
  <c r="H100" i="22"/>
  <c r="I100" i="22"/>
  <c r="J100" i="22"/>
  <c r="K100" i="22"/>
  <c r="L100" i="22"/>
  <c r="M100" i="22"/>
  <c r="N100" i="22"/>
  <c r="O100" i="22"/>
  <c r="P100" i="22"/>
  <c r="Q100" i="22"/>
  <c r="W100" i="22"/>
  <c r="X100" i="22"/>
  <c r="Y100" i="22"/>
  <c r="AC100" i="22"/>
  <c r="AD100" i="22"/>
  <c r="AE100" i="22"/>
  <c r="AF100" i="22"/>
  <c r="AG100" i="22"/>
  <c r="AH100" i="22"/>
  <c r="AI100" i="22"/>
  <c r="AJ100" i="22"/>
  <c r="AK100" i="22"/>
  <c r="AL100" i="22"/>
  <c r="AM100" i="22"/>
  <c r="AN100" i="22"/>
  <c r="AO100" i="22"/>
  <c r="AP100" i="22"/>
  <c r="AQ100" i="22"/>
  <c r="AR100" i="22"/>
  <c r="AS100" i="22"/>
  <c r="AT100" i="22"/>
  <c r="AU100" i="22"/>
  <c r="AV100" i="22"/>
  <c r="AW100" i="22"/>
  <c r="AZ100" i="22"/>
  <c r="BA100" i="22"/>
  <c r="BB100" i="22"/>
  <c r="BC100" i="22"/>
  <c r="BD100" i="22"/>
  <c r="BE100" i="22"/>
  <c r="BG100" i="22"/>
  <c r="BH100" i="22"/>
  <c r="BI100" i="22"/>
  <c r="BJ100" i="22"/>
  <c r="BK100" i="22"/>
  <c r="BM100" i="22"/>
  <c r="BN100" i="22"/>
  <c r="BO100" i="22"/>
  <c r="BP100" i="22"/>
  <c r="BQ100" i="22"/>
  <c r="BR100" i="22"/>
  <c r="BS100" i="22"/>
  <c r="BT100" i="22"/>
  <c r="CT100" i="22"/>
  <c r="CW100" i="22"/>
  <c r="D101" i="22"/>
  <c r="E101" i="22"/>
  <c r="F101" i="22"/>
  <c r="G101" i="22"/>
  <c r="H101" i="22"/>
  <c r="I101" i="22"/>
  <c r="J101" i="22"/>
  <c r="K101" i="22"/>
  <c r="L101" i="22"/>
  <c r="M101" i="22"/>
  <c r="N101" i="22"/>
  <c r="O101" i="22"/>
  <c r="P101" i="22"/>
  <c r="Q101" i="22"/>
  <c r="W101" i="22"/>
  <c r="X101" i="22"/>
  <c r="Y101" i="22"/>
  <c r="AC101" i="22"/>
  <c r="AD101" i="22"/>
  <c r="AE101" i="22"/>
  <c r="AF101" i="22"/>
  <c r="AG101" i="22"/>
  <c r="AH101" i="22"/>
  <c r="AI101" i="22"/>
  <c r="AJ101" i="22"/>
  <c r="AK101" i="22"/>
  <c r="AL101" i="22"/>
  <c r="AM101" i="22"/>
  <c r="AN101" i="22"/>
  <c r="AO101" i="22"/>
  <c r="AP101" i="22"/>
  <c r="AQ101" i="22"/>
  <c r="AR101" i="22"/>
  <c r="AS101" i="22"/>
  <c r="AT101" i="22"/>
  <c r="AU101" i="22"/>
  <c r="AV101" i="22"/>
  <c r="AW101" i="22"/>
  <c r="AZ101" i="22"/>
  <c r="BA101" i="22"/>
  <c r="BB101" i="22"/>
  <c r="BC101" i="22"/>
  <c r="BD101" i="22"/>
  <c r="BE101" i="22"/>
  <c r="BG101" i="22"/>
  <c r="BH101" i="22"/>
  <c r="BI101" i="22"/>
  <c r="BJ101" i="22"/>
  <c r="BK101" i="22"/>
  <c r="BM101" i="22"/>
  <c r="BN101" i="22"/>
  <c r="BO101" i="22"/>
  <c r="BP101" i="22"/>
  <c r="BQ101" i="22"/>
  <c r="BR101" i="22"/>
  <c r="BS101" i="22"/>
  <c r="BT101" i="22"/>
  <c r="CW101" i="22"/>
  <c r="D102" i="22"/>
  <c r="E102" i="22"/>
  <c r="F102" i="22"/>
  <c r="G102" i="22"/>
  <c r="H102" i="22"/>
  <c r="I102" i="22"/>
  <c r="J102" i="22"/>
  <c r="K102" i="22"/>
  <c r="L102" i="22"/>
  <c r="M102" i="22"/>
  <c r="N102" i="22"/>
  <c r="O102" i="22"/>
  <c r="P102" i="22"/>
  <c r="Q102" i="22"/>
  <c r="W102" i="22"/>
  <c r="X102" i="22"/>
  <c r="Y102" i="22"/>
  <c r="AC102" i="22"/>
  <c r="AD102" i="22"/>
  <c r="AE102" i="22"/>
  <c r="AF102" i="22"/>
  <c r="AG102" i="22"/>
  <c r="AH102" i="22"/>
  <c r="AI102" i="22"/>
  <c r="AJ102" i="22"/>
  <c r="AK102" i="22"/>
  <c r="AL102" i="22"/>
  <c r="AM102" i="22"/>
  <c r="AN102" i="22"/>
  <c r="AO102" i="22"/>
  <c r="AP102" i="22"/>
  <c r="AQ102" i="22"/>
  <c r="AR102" i="22"/>
  <c r="AS102" i="22"/>
  <c r="AT102" i="22"/>
  <c r="AU102" i="22"/>
  <c r="AV102" i="22"/>
  <c r="AW102" i="22"/>
  <c r="AZ102" i="22"/>
  <c r="BA102" i="22"/>
  <c r="BB102" i="22"/>
  <c r="BC102" i="22"/>
  <c r="BD102" i="22"/>
  <c r="BE102" i="22"/>
  <c r="BG102" i="22"/>
  <c r="BH102" i="22"/>
  <c r="BI102" i="22"/>
  <c r="BJ102" i="22"/>
  <c r="BK102" i="22"/>
  <c r="BM102" i="22"/>
  <c r="BN102" i="22"/>
  <c r="BO102" i="22"/>
  <c r="BP102" i="22"/>
  <c r="BQ102" i="22"/>
  <c r="BR102" i="22"/>
  <c r="BS102" i="22"/>
  <c r="BT102" i="22"/>
  <c r="CW102" i="22"/>
  <c r="D103" i="22"/>
  <c r="E103" i="22"/>
  <c r="F103" i="22"/>
  <c r="G103" i="22"/>
  <c r="H103" i="22"/>
  <c r="I103" i="22"/>
  <c r="J103" i="22"/>
  <c r="K103" i="22"/>
  <c r="L103" i="22"/>
  <c r="M103" i="22"/>
  <c r="N103" i="22"/>
  <c r="O103" i="22"/>
  <c r="P103" i="22"/>
  <c r="Q103" i="22"/>
  <c r="W103" i="22"/>
  <c r="X103" i="22"/>
  <c r="Y103" i="22"/>
  <c r="AC103" i="22"/>
  <c r="AD103" i="22"/>
  <c r="AE103" i="22"/>
  <c r="AF103" i="22"/>
  <c r="AG103" i="22"/>
  <c r="AH103" i="22"/>
  <c r="AI103" i="22"/>
  <c r="AJ103" i="22"/>
  <c r="AK103" i="22"/>
  <c r="AL103" i="22"/>
  <c r="AM103" i="22"/>
  <c r="AN103" i="22"/>
  <c r="AO103" i="22"/>
  <c r="AP103" i="22"/>
  <c r="AQ103" i="22"/>
  <c r="AR103" i="22"/>
  <c r="AS103" i="22"/>
  <c r="AT103" i="22"/>
  <c r="AU103" i="22"/>
  <c r="AV103" i="22"/>
  <c r="AW103" i="22"/>
  <c r="AZ103" i="22"/>
  <c r="BA103" i="22"/>
  <c r="BB103" i="22"/>
  <c r="BC103" i="22"/>
  <c r="BD103" i="22"/>
  <c r="BE103" i="22"/>
  <c r="BG103" i="22"/>
  <c r="BH103" i="22"/>
  <c r="BI103" i="22"/>
  <c r="BJ103" i="22"/>
  <c r="BK103" i="22"/>
  <c r="BM103" i="22"/>
  <c r="BN103" i="22"/>
  <c r="BO103" i="22"/>
  <c r="BP103" i="22"/>
  <c r="BQ103" i="22"/>
  <c r="BR103" i="22"/>
  <c r="BS103" i="22"/>
  <c r="BT103" i="22"/>
  <c r="CW103" i="22"/>
  <c r="D104" i="22"/>
  <c r="E104" i="22"/>
  <c r="F104" i="22"/>
  <c r="G104" i="22"/>
  <c r="H104" i="22"/>
  <c r="I104" i="22"/>
  <c r="J104" i="22"/>
  <c r="K104" i="22"/>
  <c r="L104" i="22"/>
  <c r="M104" i="22"/>
  <c r="N104" i="22"/>
  <c r="O104" i="22"/>
  <c r="P104" i="22"/>
  <c r="Q104" i="22"/>
  <c r="W104" i="22"/>
  <c r="X104" i="22"/>
  <c r="Y104" i="22"/>
  <c r="AC104" i="22"/>
  <c r="AD104" i="22"/>
  <c r="AE104" i="22"/>
  <c r="AF104" i="22"/>
  <c r="AG104" i="22"/>
  <c r="AH104" i="22"/>
  <c r="AI104" i="22"/>
  <c r="AJ104" i="22"/>
  <c r="AK104" i="22"/>
  <c r="AL104" i="22"/>
  <c r="AM104" i="22"/>
  <c r="AN104" i="22"/>
  <c r="AO104" i="22"/>
  <c r="AP104" i="22"/>
  <c r="AQ104" i="22"/>
  <c r="AR104" i="22"/>
  <c r="AS104" i="22"/>
  <c r="AT104" i="22"/>
  <c r="AU104" i="22"/>
  <c r="AV104" i="22"/>
  <c r="AW104" i="22"/>
  <c r="AZ104" i="22"/>
  <c r="BA104" i="22"/>
  <c r="BB104" i="22"/>
  <c r="BC104" i="22"/>
  <c r="BD104" i="22"/>
  <c r="BE104" i="22"/>
  <c r="BG104" i="22"/>
  <c r="BH104" i="22"/>
  <c r="BI104" i="22"/>
  <c r="BJ104" i="22"/>
  <c r="BK104" i="22"/>
  <c r="BM104" i="22"/>
  <c r="BN104" i="22"/>
  <c r="BO104" i="22"/>
  <c r="BP104" i="22"/>
  <c r="BQ104" i="22"/>
  <c r="BR104" i="22"/>
  <c r="BS104" i="22"/>
  <c r="BT104" i="22"/>
  <c r="D105" i="22"/>
  <c r="E105" i="22"/>
  <c r="F105" i="22"/>
  <c r="G105" i="22"/>
  <c r="H105" i="22"/>
  <c r="I105" i="22"/>
  <c r="J105" i="22"/>
  <c r="K105" i="22"/>
  <c r="L105" i="22"/>
  <c r="M105" i="22"/>
  <c r="N105" i="22"/>
  <c r="O105" i="22"/>
  <c r="P105" i="22"/>
  <c r="Q105" i="22"/>
  <c r="W105" i="22"/>
  <c r="X105" i="22"/>
  <c r="Y105" i="22"/>
  <c r="AC105" i="22"/>
  <c r="AD105" i="22"/>
  <c r="AE105" i="22"/>
  <c r="AF105" i="22"/>
  <c r="AG105" i="22"/>
  <c r="AH105" i="22"/>
  <c r="AI105" i="22"/>
  <c r="AJ105" i="22"/>
  <c r="AK105" i="22"/>
  <c r="AL105" i="22"/>
  <c r="AM105" i="22"/>
  <c r="AN105" i="22"/>
  <c r="AO105" i="22"/>
  <c r="AP105" i="22"/>
  <c r="AQ105" i="22"/>
  <c r="AR105" i="22"/>
  <c r="AS105" i="22"/>
  <c r="AT105" i="22"/>
  <c r="AU105" i="22"/>
  <c r="AV105" i="22"/>
  <c r="AW105" i="22"/>
  <c r="AZ105" i="22"/>
  <c r="BA105" i="22"/>
  <c r="BB105" i="22"/>
  <c r="BC105" i="22"/>
  <c r="BD105" i="22"/>
  <c r="BE105" i="22"/>
  <c r="BG105" i="22"/>
  <c r="BH105" i="22"/>
  <c r="BI105" i="22"/>
  <c r="BJ105" i="22"/>
  <c r="BK105" i="22"/>
  <c r="BM105" i="22"/>
  <c r="BN105" i="22"/>
  <c r="BO105" i="22"/>
  <c r="BP105" i="22"/>
  <c r="BQ105" i="22"/>
  <c r="BR105" i="22"/>
  <c r="BS105" i="22"/>
  <c r="BT105" i="22"/>
  <c r="CW105" i="22"/>
  <c r="D106" i="22"/>
  <c r="E106" i="22"/>
  <c r="F106" i="22"/>
  <c r="G106" i="22"/>
  <c r="H106" i="22"/>
  <c r="I106" i="22"/>
  <c r="J106" i="22"/>
  <c r="K106" i="22"/>
  <c r="L106" i="22"/>
  <c r="M106" i="22"/>
  <c r="N106" i="22"/>
  <c r="O106" i="22"/>
  <c r="P106" i="22"/>
  <c r="Q106" i="22"/>
  <c r="W106" i="22"/>
  <c r="X106" i="22"/>
  <c r="Y106" i="22"/>
  <c r="AC106" i="22"/>
  <c r="AD106" i="22"/>
  <c r="AE106" i="22"/>
  <c r="AF106" i="22"/>
  <c r="AG106" i="22"/>
  <c r="AH106" i="22"/>
  <c r="AI106" i="22"/>
  <c r="AJ106" i="22"/>
  <c r="AK106" i="22"/>
  <c r="AL106" i="22"/>
  <c r="AM106" i="22"/>
  <c r="AN106" i="22"/>
  <c r="AO106" i="22"/>
  <c r="AP106" i="22"/>
  <c r="AQ106" i="22"/>
  <c r="AR106" i="22"/>
  <c r="AS106" i="22"/>
  <c r="AT106" i="22"/>
  <c r="AU106" i="22"/>
  <c r="AV106" i="22"/>
  <c r="AW106" i="22"/>
  <c r="AZ106" i="22"/>
  <c r="BA106" i="22"/>
  <c r="BB106" i="22"/>
  <c r="BC106" i="22"/>
  <c r="BD106" i="22"/>
  <c r="BE106" i="22"/>
  <c r="BG106" i="22"/>
  <c r="BH106" i="22"/>
  <c r="BI106" i="22"/>
  <c r="BJ106" i="22"/>
  <c r="BK106" i="22"/>
  <c r="BM106" i="22"/>
  <c r="BN106" i="22"/>
  <c r="BO106" i="22"/>
  <c r="BP106" i="22"/>
  <c r="BQ106" i="22"/>
  <c r="BR106" i="22"/>
  <c r="BS106" i="22"/>
  <c r="BT106" i="22"/>
  <c r="CW106" i="22"/>
  <c r="D107" i="22"/>
  <c r="E107" i="22"/>
  <c r="F107" i="22"/>
  <c r="G107" i="22"/>
  <c r="H107" i="22"/>
  <c r="I107" i="22"/>
  <c r="J107" i="22"/>
  <c r="K107" i="22"/>
  <c r="L107" i="22"/>
  <c r="M107" i="22"/>
  <c r="N107" i="22"/>
  <c r="O107" i="22"/>
  <c r="P107" i="22"/>
  <c r="Q107" i="22"/>
  <c r="W107" i="22"/>
  <c r="X107" i="22"/>
  <c r="Y107" i="22"/>
  <c r="AC107" i="22"/>
  <c r="AD107" i="22"/>
  <c r="AE107" i="22"/>
  <c r="AF107" i="22"/>
  <c r="AG107" i="22"/>
  <c r="AH107" i="22"/>
  <c r="AI107" i="22"/>
  <c r="AJ107" i="22"/>
  <c r="AK107" i="22"/>
  <c r="AL107" i="22"/>
  <c r="AM107" i="22"/>
  <c r="AN107" i="22"/>
  <c r="AO107" i="22"/>
  <c r="AP107" i="22"/>
  <c r="AQ107" i="22"/>
  <c r="AR107" i="22"/>
  <c r="AS107" i="22"/>
  <c r="AT107" i="22"/>
  <c r="AU107" i="22"/>
  <c r="AV107" i="22"/>
  <c r="AW107" i="22"/>
  <c r="AZ107" i="22"/>
  <c r="BA107" i="22"/>
  <c r="BB107" i="22"/>
  <c r="BC107" i="22"/>
  <c r="BD107" i="22"/>
  <c r="BE107" i="22"/>
  <c r="BG107" i="22"/>
  <c r="BH107" i="22"/>
  <c r="BI107" i="22"/>
  <c r="BJ107" i="22"/>
  <c r="BK107" i="22"/>
  <c r="BM107" i="22"/>
  <c r="BN107" i="22"/>
  <c r="BO107" i="22"/>
  <c r="BP107" i="22"/>
  <c r="BQ107" i="22"/>
  <c r="BR107" i="22"/>
  <c r="BS107" i="22"/>
  <c r="BT107" i="22"/>
  <c r="CO107" i="22"/>
  <c r="CP107" i="22"/>
  <c r="D108" i="22"/>
  <c r="E108" i="22"/>
  <c r="F108" i="22"/>
  <c r="G108" i="22"/>
  <c r="H108" i="22"/>
  <c r="I108" i="22"/>
  <c r="J108" i="22"/>
  <c r="K108" i="22"/>
  <c r="L108" i="22"/>
  <c r="M108" i="22"/>
  <c r="N108" i="22"/>
  <c r="O108" i="22"/>
  <c r="P108" i="22"/>
  <c r="Q108" i="22"/>
  <c r="W108" i="22"/>
  <c r="X108" i="22"/>
  <c r="Y108" i="22"/>
  <c r="AC108" i="22"/>
  <c r="AD108" i="22"/>
  <c r="AE108" i="22"/>
  <c r="AF108" i="22"/>
  <c r="AG108" i="22"/>
  <c r="AH108" i="22"/>
  <c r="AI108" i="22"/>
  <c r="AJ108" i="22"/>
  <c r="AK108" i="22"/>
  <c r="AL108" i="22"/>
  <c r="AM108" i="22"/>
  <c r="AN108" i="22"/>
  <c r="AO108" i="22"/>
  <c r="AP108" i="22"/>
  <c r="AQ108" i="22"/>
  <c r="AR108" i="22"/>
  <c r="AS108" i="22"/>
  <c r="AT108" i="22"/>
  <c r="AU108" i="22"/>
  <c r="AV108" i="22"/>
  <c r="AW108" i="22"/>
  <c r="AZ108" i="22"/>
  <c r="BA108" i="22"/>
  <c r="BB108" i="22"/>
  <c r="BC108" i="22"/>
  <c r="BD108" i="22"/>
  <c r="BE108" i="22"/>
  <c r="BG108" i="22"/>
  <c r="BH108" i="22"/>
  <c r="BI108" i="22"/>
  <c r="BJ108" i="22"/>
  <c r="BK108" i="22"/>
  <c r="BM108" i="22"/>
  <c r="BN108" i="22"/>
  <c r="BO108" i="22"/>
  <c r="BP108" i="22"/>
  <c r="BQ108" i="22"/>
  <c r="BR108" i="22"/>
  <c r="BS108" i="22"/>
  <c r="BT108" i="22"/>
  <c r="CW108" i="22"/>
  <c r="D109" i="22"/>
  <c r="E109" i="22"/>
  <c r="F109" i="22"/>
  <c r="G109" i="22"/>
  <c r="H109" i="22"/>
  <c r="I109" i="22"/>
  <c r="J109" i="22"/>
  <c r="K109" i="22"/>
  <c r="L109" i="22"/>
  <c r="M109" i="22"/>
  <c r="N109" i="22"/>
  <c r="O109" i="22"/>
  <c r="P109" i="22"/>
  <c r="Q109" i="22"/>
  <c r="W109" i="22"/>
  <c r="X109" i="22"/>
  <c r="Y109" i="22"/>
  <c r="AC109" i="22"/>
  <c r="AD109" i="22"/>
  <c r="AE109" i="22"/>
  <c r="AF109" i="22"/>
  <c r="AG109" i="22"/>
  <c r="AH109" i="22"/>
  <c r="AI109" i="22"/>
  <c r="AJ109" i="22"/>
  <c r="AK109" i="22"/>
  <c r="AL109" i="22"/>
  <c r="AM109" i="22"/>
  <c r="AN109" i="22"/>
  <c r="AO109" i="22"/>
  <c r="AP109" i="22"/>
  <c r="AQ109" i="22"/>
  <c r="AR109" i="22"/>
  <c r="AS109" i="22"/>
  <c r="AT109" i="22"/>
  <c r="AU109" i="22"/>
  <c r="AV109" i="22"/>
  <c r="AW109" i="22"/>
  <c r="AZ109" i="22"/>
  <c r="BA109" i="22"/>
  <c r="BB109" i="22"/>
  <c r="BC109" i="22"/>
  <c r="BD109" i="22"/>
  <c r="BE109" i="22"/>
  <c r="BG109" i="22"/>
  <c r="BH109" i="22"/>
  <c r="BI109" i="22"/>
  <c r="BJ109" i="22"/>
  <c r="BK109" i="22"/>
  <c r="BM109" i="22"/>
  <c r="BN109" i="22"/>
  <c r="BO109" i="22"/>
  <c r="BP109" i="22"/>
  <c r="BQ109" i="22"/>
  <c r="BR109" i="22"/>
  <c r="BS109" i="22"/>
  <c r="BT109" i="22"/>
  <c r="CW109" i="22"/>
  <c r="D110" i="22"/>
  <c r="E110" i="22"/>
  <c r="F110" i="22"/>
  <c r="G110" i="22"/>
  <c r="H110" i="22"/>
  <c r="I110" i="22"/>
  <c r="J110" i="22"/>
  <c r="K110" i="22"/>
  <c r="L110" i="22"/>
  <c r="M110" i="22"/>
  <c r="N110" i="22"/>
  <c r="O110" i="22"/>
  <c r="P110" i="22"/>
  <c r="Q110" i="22"/>
  <c r="W110" i="22"/>
  <c r="X110" i="22"/>
  <c r="Y110" i="22"/>
  <c r="AC110" i="22"/>
  <c r="AD110" i="22"/>
  <c r="AE110" i="22"/>
  <c r="AF110" i="22"/>
  <c r="AG110" i="22"/>
  <c r="AH110" i="22"/>
  <c r="AI110" i="22"/>
  <c r="AJ110" i="22"/>
  <c r="AK110" i="22"/>
  <c r="AL110" i="22"/>
  <c r="AM110" i="22"/>
  <c r="AN110" i="22"/>
  <c r="AO110" i="22"/>
  <c r="AP110" i="22"/>
  <c r="AQ110" i="22"/>
  <c r="AR110" i="22"/>
  <c r="AS110" i="22"/>
  <c r="AT110" i="22"/>
  <c r="AU110" i="22"/>
  <c r="AV110" i="22"/>
  <c r="AW110" i="22"/>
  <c r="AZ110" i="22"/>
  <c r="BA110" i="22"/>
  <c r="BB110" i="22"/>
  <c r="BC110" i="22"/>
  <c r="BD110" i="22"/>
  <c r="BE110" i="22"/>
  <c r="BG110" i="22"/>
  <c r="BH110" i="22"/>
  <c r="BI110" i="22"/>
  <c r="BJ110" i="22"/>
  <c r="BK110" i="22"/>
  <c r="BM110" i="22"/>
  <c r="BN110" i="22"/>
  <c r="BO110" i="22"/>
  <c r="BP110" i="22"/>
  <c r="BQ110" i="22"/>
  <c r="BR110" i="22"/>
  <c r="BS110" i="22"/>
  <c r="BT110" i="22"/>
  <c r="CW110" i="22"/>
  <c r="W111" i="22"/>
  <c r="X111" i="22"/>
  <c r="Y111" i="22"/>
  <c r="AC111" i="22"/>
  <c r="AD111" i="22"/>
  <c r="AE111" i="22"/>
  <c r="AF111" i="22"/>
  <c r="AG111" i="22"/>
  <c r="AH111" i="22"/>
  <c r="AI111" i="22"/>
  <c r="AJ111" i="22"/>
  <c r="AK111" i="22"/>
  <c r="AL111" i="22"/>
  <c r="AM111" i="22"/>
  <c r="AN111" i="22"/>
  <c r="AO111" i="22"/>
  <c r="AP111" i="22"/>
  <c r="AQ111" i="22"/>
  <c r="AR111" i="22"/>
  <c r="AS111" i="22"/>
  <c r="AT111" i="22"/>
  <c r="AU111" i="22"/>
  <c r="AV111" i="22"/>
  <c r="AW111" i="22"/>
  <c r="AZ111" i="22"/>
  <c r="BA111" i="22"/>
  <c r="BB111" i="22"/>
  <c r="BC111" i="22"/>
  <c r="BD111" i="22"/>
  <c r="BE111" i="22"/>
  <c r="BG111" i="22"/>
  <c r="BH111" i="22"/>
  <c r="BI111" i="22"/>
  <c r="BJ111" i="22"/>
  <c r="BK111" i="22"/>
  <c r="BM111" i="22"/>
  <c r="BN111" i="22"/>
  <c r="BO111" i="22"/>
  <c r="BP111" i="22"/>
  <c r="BQ111" i="22"/>
  <c r="BR111" i="22"/>
  <c r="BS111" i="22"/>
  <c r="BT111" i="22"/>
  <c r="CW111" i="22"/>
  <c r="AA112" i="22"/>
  <c r="AC112" i="22"/>
  <c r="AD112" i="22"/>
  <c r="AE112" i="22"/>
  <c r="AF112" i="22"/>
  <c r="AG112" i="22"/>
  <c r="AH112" i="22"/>
  <c r="AI112" i="22"/>
  <c r="AJ112" i="22"/>
  <c r="AK112" i="22"/>
  <c r="AL112" i="22"/>
  <c r="AM112" i="22"/>
  <c r="AN112" i="22"/>
  <c r="AO112" i="22"/>
  <c r="AP112" i="22"/>
  <c r="AQ112" i="22"/>
  <c r="AR112" i="22"/>
  <c r="AS112" i="22"/>
  <c r="AT112" i="22"/>
  <c r="AU112" i="22"/>
  <c r="AV112" i="22"/>
  <c r="AW112" i="22"/>
  <c r="AZ112" i="22"/>
  <c r="BA112" i="22"/>
  <c r="BB112" i="22"/>
  <c r="BC112" i="22"/>
  <c r="BD112" i="22"/>
  <c r="BE112" i="22"/>
  <c r="BG112" i="22"/>
  <c r="BH112" i="22"/>
  <c r="BI112" i="22"/>
  <c r="BJ112" i="22"/>
  <c r="BK112" i="22"/>
  <c r="BM112" i="22"/>
  <c r="BN112" i="22"/>
  <c r="BO112" i="22"/>
  <c r="BP112" i="22"/>
  <c r="BQ112" i="22"/>
  <c r="BR112" i="22"/>
  <c r="BS112" i="22"/>
  <c r="BT112" i="22"/>
  <c r="CW112" i="22"/>
  <c r="AF113" i="22"/>
  <c r="AG113" i="22"/>
  <c r="AH113" i="22"/>
  <c r="AI113" i="22"/>
  <c r="AJ113" i="22"/>
  <c r="AK113" i="22"/>
  <c r="AL113" i="22"/>
  <c r="AM113" i="22"/>
  <c r="AN113" i="22"/>
  <c r="AO113" i="22"/>
  <c r="AP113" i="22"/>
  <c r="AQ113" i="22"/>
  <c r="AR113" i="22"/>
  <c r="AS113" i="22"/>
  <c r="AT113" i="22"/>
  <c r="AU113" i="22"/>
  <c r="AV113" i="22"/>
  <c r="AW113" i="22"/>
  <c r="AZ113" i="22"/>
  <c r="BA113" i="22"/>
  <c r="BB113" i="22"/>
  <c r="BC113" i="22"/>
  <c r="BD113" i="22"/>
  <c r="BE113" i="22"/>
  <c r="BG113" i="22"/>
  <c r="BH113" i="22"/>
  <c r="BI113" i="22"/>
  <c r="BJ113" i="22"/>
  <c r="BK113" i="22"/>
  <c r="BM113" i="22"/>
  <c r="BN113" i="22"/>
  <c r="BO113" i="22"/>
  <c r="BP113" i="22"/>
  <c r="BQ113" i="22"/>
  <c r="BR113" i="22"/>
  <c r="BS113" i="22"/>
  <c r="BT113" i="22"/>
  <c r="AF114" i="22"/>
  <c r="AG114" i="22"/>
  <c r="AH114" i="22"/>
  <c r="AI114" i="22"/>
  <c r="AJ114" i="22"/>
  <c r="AK114" i="22"/>
  <c r="AL114" i="22"/>
  <c r="AM114" i="22"/>
  <c r="AN114" i="22"/>
  <c r="AO114" i="22"/>
  <c r="AP114" i="22"/>
  <c r="AQ114" i="22"/>
  <c r="AR114" i="22"/>
  <c r="AS114" i="22"/>
  <c r="AT114" i="22"/>
  <c r="AU114" i="22"/>
  <c r="AV114" i="22"/>
  <c r="AW114" i="22"/>
  <c r="AZ114" i="22"/>
  <c r="BA114" i="22"/>
  <c r="BB114" i="22"/>
  <c r="BC114" i="22"/>
  <c r="BD114" i="22"/>
  <c r="BE114" i="22"/>
  <c r="BG114" i="22"/>
  <c r="BH114" i="22"/>
  <c r="BI114" i="22"/>
  <c r="BJ114" i="22"/>
  <c r="BK114" i="22"/>
  <c r="BM114" i="22"/>
  <c r="BN114" i="22"/>
  <c r="BO114" i="22"/>
  <c r="BP114" i="22"/>
  <c r="BQ114" i="22"/>
  <c r="BR114" i="22"/>
  <c r="BS114" i="22"/>
  <c r="BT114" i="22"/>
  <c r="CK114" i="22"/>
  <c r="CW114" i="22"/>
  <c r="AF115" i="22"/>
  <c r="AG115" i="22"/>
  <c r="AH115" i="22"/>
  <c r="AI115" i="22"/>
  <c r="AJ115" i="22"/>
  <c r="AK115" i="22"/>
  <c r="AL115" i="22"/>
  <c r="AM115" i="22"/>
  <c r="AN115" i="22"/>
  <c r="AO115" i="22"/>
  <c r="AP115" i="22"/>
  <c r="AQ115" i="22"/>
  <c r="AR115" i="22"/>
  <c r="AS115" i="22"/>
  <c r="AT115" i="22"/>
  <c r="AU115" i="22"/>
  <c r="AV115" i="22"/>
  <c r="AW115" i="22"/>
  <c r="AZ115" i="22"/>
  <c r="BA115" i="22"/>
  <c r="BB115" i="22"/>
  <c r="BC115" i="22"/>
  <c r="BD115" i="22"/>
  <c r="BE115" i="22"/>
  <c r="BG115" i="22"/>
  <c r="BH115" i="22"/>
  <c r="BI115" i="22"/>
  <c r="BJ115" i="22"/>
  <c r="BK115" i="22"/>
  <c r="BM115" i="22"/>
  <c r="BN115" i="22"/>
  <c r="BO115" i="22"/>
  <c r="BP115" i="22"/>
  <c r="BQ115" i="22"/>
  <c r="BR115" i="22"/>
  <c r="BS115" i="22"/>
  <c r="BT115" i="22"/>
  <c r="CG115" i="22"/>
  <c r="CW115" i="22"/>
  <c r="AJ116" i="22"/>
  <c r="AK116" i="22"/>
  <c r="AL116" i="22"/>
  <c r="AM116" i="22"/>
  <c r="AN116" i="22"/>
  <c r="AO116" i="22"/>
  <c r="AP116" i="22"/>
  <c r="AQ116" i="22"/>
  <c r="AR116" i="22"/>
  <c r="AS116" i="22"/>
  <c r="AT116" i="22"/>
  <c r="AU116" i="22"/>
  <c r="AV116" i="22"/>
  <c r="AW116" i="22"/>
  <c r="AZ116" i="22"/>
  <c r="BA116" i="22"/>
  <c r="BB116" i="22"/>
  <c r="BC116" i="22"/>
  <c r="BD116" i="22"/>
  <c r="BE116" i="22"/>
  <c r="BG116" i="22"/>
  <c r="BH116" i="22"/>
  <c r="BI116" i="22"/>
  <c r="BJ116" i="22"/>
  <c r="BK116" i="22"/>
  <c r="BM116" i="22"/>
  <c r="BN116" i="22"/>
  <c r="BO116" i="22"/>
  <c r="BP116" i="22"/>
  <c r="BQ116" i="22"/>
  <c r="BR116" i="22"/>
  <c r="BS116" i="22"/>
  <c r="BT116" i="22"/>
  <c r="CW116" i="22"/>
  <c r="AZ117" i="22"/>
  <c r="BA117" i="22"/>
  <c r="BB117" i="22"/>
  <c r="BC117" i="22"/>
  <c r="BD117" i="22"/>
  <c r="BE117" i="22"/>
  <c r="BG117" i="22"/>
  <c r="BH117" i="22"/>
  <c r="BI117" i="22"/>
  <c r="BJ117" i="22"/>
  <c r="BK117" i="22"/>
  <c r="BM117" i="22"/>
  <c r="BN117" i="22"/>
  <c r="BO117" i="22"/>
  <c r="BP117" i="22"/>
  <c r="BQ117" i="22"/>
  <c r="BR117" i="22"/>
  <c r="BS117" i="22"/>
  <c r="BT117" i="22"/>
  <c r="CW117" i="22"/>
  <c r="BO118" i="22"/>
  <c r="BP118" i="22"/>
  <c r="BQ118" i="22"/>
  <c r="BR118" i="22"/>
  <c r="BT118" i="22"/>
  <c r="CS118" i="22"/>
  <c r="CW118" i="22"/>
  <c r="R119" i="22"/>
  <c r="Q64" i="9" s="1"/>
  <c r="S119" i="22"/>
  <c r="R64" i="9" s="1"/>
  <c r="T119" i="22"/>
  <c r="S64" i="9" s="1"/>
  <c r="U119" i="22"/>
  <c r="T64" i="9" s="1"/>
  <c r="V119" i="22"/>
  <c r="U64" i="9" s="1"/>
  <c r="AB119" i="22"/>
  <c r="AA64" i="9" s="1"/>
  <c r="AX119" i="22"/>
  <c r="AW64" i="9" s="1"/>
  <c r="AY119" i="22"/>
  <c r="AX64" i="9" s="1"/>
  <c r="BF119" i="22"/>
  <c r="BE64" i="9" s="1"/>
  <c r="BL119" i="22"/>
  <c r="BK64" i="9" s="1"/>
  <c r="C121" i="22"/>
  <c r="BO144" i="22"/>
  <c r="BP144" i="22"/>
  <c r="BR144" i="22"/>
  <c r="BS144" i="22"/>
  <c r="BT144" i="22"/>
  <c r="CG146" i="22"/>
  <c r="CH146" i="22"/>
  <c r="CI146" i="22"/>
  <c r="CJ146" i="22"/>
  <c r="CK146" i="22"/>
  <c r="CL146" i="22"/>
  <c r="CM146" i="22"/>
  <c r="CN146" i="22"/>
  <c r="CO146" i="22"/>
  <c r="CP146" i="22"/>
  <c r="CQ146" i="22"/>
  <c r="CR146" i="22"/>
  <c r="CS146" i="22"/>
  <c r="CT146" i="22"/>
  <c r="CU146" i="22"/>
  <c r="CV146" i="22"/>
  <c r="CG147" i="22"/>
  <c r="CH147" i="22"/>
  <c r="CI147" i="22"/>
  <c r="CJ147" i="22"/>
  <c r="CK147" i="22"/>
  <c r="CL147" i="22"/>
  <c r="CM147" i="22"/>
  <c r="CN147" i="22"/>
  <c r="CO147" i="22"/>
  <c r="CP147" i="22"/>
  <c r="CQ147" i="22"/>
  <c r="CR147" i="22"/>
  <c r="CS147" i="22"/>
  <c r="CT147" i="22"/>
  <c r="CU147" i="22"/>
  <c r="CV147" i="22"/>
  <c r="CG150" i="22"/>
  <c r="CH150" i="22"/>
  <c r="CI150" i="22"/>
  <c r="CJ150" i="22"/>
  <c r="CK150" i="22"/>
  <c r="CL150" i="22"/>
  <c r="CM150" i="22"/>
  <c r="CN150" i="22"/>
  <c r="CO150" i="22"/>
  <c r="CP150" i="22"/>
  <c r="CQ150" i="22"/>
  <c r="CR150" i="22"/>
  <c r="CS150" i="22"/>
  <c r="CT150" i="22"/>
  <c r="CU150" i="22"/>
  <c r="CV150" i="22"/>
  <c r="CG151" i="22"/>
  <c r="CH151" i="22"/>
  <c r="CI151" i="22"/>
  <c r="CJ151" i="22"/>
  <c r="CK151" i="22"/>
  <c r="CL151" i="22"/>
  <c r="CM151" i="22"/>
  <c r="CN151" i="22"/>
  <c r="CO151" i="22"/>
  <c r="CP151" i="22"/>
  <c r="CQ151" i="22"/>
  <c r="CR151" i="22"/>
  <c r="CS151" i="22"/>
  <c r="CT151" i="22"/>
  <c r="CU151" i="22"/>
  <c r="CV151" i="22"/>
  <c r="AI154" i="22"/>
  <c r="AH32" i="25" s="1"/>
  <c r="AJ154" i="22"/>
  <c r="AI32" i="25" s="1"/>
  <c r="AK154" i="22"/>
  <c r="AJ32" i="25" s="1"/>
  <c r="AL154" i="22"/>
  <c r="AK32" i="25" s="1"/>
  <c r="AM154" i="22"/>
  <c r="AL32" i="25" s="1"/>
  <c r="AN154" i="22"/>
  <c r="AO154" i="22"/>
  <c r="AP154" i="22"/>
  <c r="AQ154" i="22"/>
  <c r="AR154" i="22"/>
  <c r="AS154" i="22"/>
  <c r="AT154" i="22"/>
  <c r="AU154" i="22"/>
  <c r="AV154" i="22"/>
  <c r="AW154" i="22"/>
  <c r="AX154" i="22"/>
  <c r="AY154" i="22"/>
  <c r="AZ154" i="22"/>
  <c r="BA154" i="22"/>
  <c r="BB154" i="22"/>
  <c r="BC154" i="22"/>
  <c r="BD154" i="22"/>
  <c r="BJ154" i="22"/>
  <c r="BK154" i="22"/>
  <c r="BL154" i="22"/>
  <c r="BM154" i="22"/>
  <c r="BN154" i="22"/>
  <c r="BO154" i="22"/>
  <c r="BP154" i="22"/>
  <c r="BQ154" i="22"/>
  <c r="BR154" i="22"/>
  <c r="BS154" i="22"/>
  <c r="CW154" i="22"/>
  <c r="AN155" i="22"/>
  <c r="AO155" i="22"/>
  <c r="AP155" i="22"/>
  <c r="AQ155" i="22"/>
  <c r="AR155" i="22"/>
  <c r="AS155" i="22"/>
  <c r="AT155" i="22"/>
  <c r="AU155" i="22"/>
  <c r="AV155" i="22"/>
  <c r="AW155" i="22"/>
  <c r="AX155" i="22"/>
  <c r="AY155" i="22"/>
  <c r="AZ155" i="22"/>
  <c r="BA155" i="22"/>
  <c r="BB155" i="22"/>
  <c r="BC155" i="22"/>
  <c r="BD155" i="22"/>
  <c r="BE155" i="22"/>
  <c r="BD32" i="25" s="1"/>
  <c r="BF155" i="22"/>
  <c r="BE32" i="25" s="1"/>
  <c r="BG155" i="22"/>
  <c r="BF32" i="25" s="1"/>
  <c r="BH155" i="22"/>
  <c r="BG32" i="25" s="1"/>
  <c r="BI155" i="22"/>
  <c r="BH32" i="25" s="1"/>
  <c r="BJ155" i="22"/>
  <c r="BK155" i="22"/>
  <c r="BL155" i="22"/>
  <c r="BM155" i="22"/>
  <c r="BN155" i="22"/>
  <c r="BO155" i="22"/>
  <c r="BP155" i="22"/>
  <c r="BQ155" i="22"/>
  <c r="BR155" i="22"/>
  <c r="BS155" i="22"/>
  <c r="CW155" i="22"/>
  <c r="Z60" i="22" l="1"/>
  <c r="Z107" i="22"/>
  <c r="CP58" i="22"/>
  <c r="Z110" i="22"/>
  <c r="CO64" i="22"/>
  <c r="CJ59" i="22"/>
  <c r="Z64" i="22"/>
  <c r="CU60" i="22"/>
  <c r="CO60" i="22"/>
  <c r="CJ55" i="22"/>
  <c r="CP56" i="22"/>
  <c r="CW27" i="15"/>
  <c r="CH64" i="22"/>
  <c r="CP104" i="22"/>
  <c r="Z109" i="22"/>
  <c r="Z106" i="22"/>
  <c r="BV35" i="25"/>
  <c r="CQ68" i="22"/>
  <c r="CP67" i="22"/>
  <c r="CR63" i="22"/>
  <c r="CG57" i="22"/>
  <c r="CT69" i="22"/>
  <c r="CU71" i="22"/>
  <c r="AV32" i="25"/>
  <c r="BB32" i="25"/>
  <c r="AP32" i="25"/>
  <c r="BN32" i="25"/>
  <c r="BC50" i="22"/>
  <c r="Z63" i="22"/>
  <c r="CS70" i="22"/>
  <c r="CK68" i="22"/>
  <c r="CJ67" i="22"/>
  <c r="CQ62" i="22"/>
  <c r="CP61" i="22"/>
  <c r="BM32" i="25"/>
  <c r="BR32" i="25"/>
  <c r="BL32" i="25"/>
  <c r="BA32" i="25"/>
  <c r="AO32" i="25"/>
  <c r="S142" i="22"/>
  <c r="AQ50" i="22"/>
  <c r="CV67" i="22"/>
  <c r="CK62" i="22"/>
  <c r="CV61" i="22"/>
  <c r="CV55" i="22"/>
  <c r="CP55" i="22"/>
  <c r="AU32" i="25"/>
  <c r="AK50" i="22"/>
  <c r="AE50" i="22"/>
  <c r="Z108" i="22"/>
  <c r="BO50" i="22"/>
  <c r="S50" i="22"/>
  <c r="CG70" i="22"/>
  <c r="BI50" i="22"/>
  <c r="CN59" i="22"/>
  <c r="CI54" i="22"/>
  <c r="CT53" i="22"/>
  <c r="CN53" i="22"/>
  <c r="AW50" i="22"/>
  <c r="AV61" i="9"/>
  <c r="AV27" i="25" s="1"/>
  <c r="Y50" i="22"/>
  <c r="X61" i="9"/>
  <c r="X27" i="25" s="1"/>
  <c r="M50" i="22"/>
  <c r="L61" i="9"/>
  <c r="L27" i="25" s="1"/>
  <c r="G50" i="22"/>
  <c r="F61" i="9"/>
  <c r="F27" i="25" s="1"/>
  <c r="BT119" i="22"/>
  <c r="BS64" i="9" s="1"/>
  <c r="BN50" i="22"/>
  <c r="BM61" i="9"/>
  <c r="BM27" i="25" s="1"/>
  <c r="BH50" i="22"/>
  <c r="BG61" i="9"/>
  <c r="BG27" i="25" s="1"/>
  <c r="BB50" i="22"/>
  <c r="BA61" i="9"/>
  <c r="BA27" i="25" s="1"/>
  <c r="AV50" i="22"/>
  <c r="AU61" i="9"/>
  <c r="AU27" i="25" s="1"/>
  <c r="AP50" i="22"/>
  <c r="AO61" i="9"/>
  <c r="AO27" i="25" s="1"/>
  <c r="AJ50" i="22"/>
  <c r="AI61" i="9"/>
  <c r="AI27" i="25" s="1"/>
  <c r="AD50" i="22"/>
  <c r="AC61" i="9"/>
  <c r="AC27" i="25" s="1"/>
  <c r="X50" i="22"/>
  <c r="W61" i="9"/>
  <c r="W27" i="25" s="1"/>
  <c r="R142" i="22"/>
  <c r="Q61" i="9"/>
  <c r="Q27" i="25" s="1"/>
  <c r="L50" i="22"/>
  <c r="K61" i="9"/>
  <c r="K27" i="25" s="1"/>
  <c r="F50" i="22"/>
  <c r="E61" i="9"/>
  <c r="E27" i="25" s="1"/>
  <c r="BQ32" i="25"/>
  <c r="BK32" i="25"/>
  <c r="BK34" i="25" s="1"/>
  <c r="AZ32" i="25"/>
  <c r="AT32" i="25"/>
  <c r="AN32" i="25"/>
  <c r="BR61" i="9"/>
  <c r="BR27" i="25" s="1"/>
  <c r="BM50" i="22"/>
  <c r="BL61" i="9"/>
  <c r="BL27" i="25" s="1"/>
  <c r="BG50" i="22"/>
  <c r="BF61" i="9"/>
  <c r="BF27" i="25" s="1"/>
  <c r="BA50" i="22"/>
  <c r="AZ61" i="9"/>
  <c r="AZ27" i="25" s="1"/>
  <c r="AU50" i="22"/>
  <c r="AT61" i="9"/>
  <c r="AT27" i="25" s="1"/>
  <c r="AO50" i="22"/>
  <c r="AN61" i="9"/>
  <c r="AN27" i="25" s="1"/>
  <c r="AI50" i="22"/>
  <c r="AH61" i="9"/>
  <c r="AH27" i="25" s="1"/>
  <c r="AC50" i="22"/>
  <c r="AB61" i="9"/>
  <c r="AB27" i="25" s="1"/>
  <c r="W50" i="22"/>
  <c r="V61" i="9"/>
  <c r="V27" i="25" s="1"/>
  <c r="Q50" i="22"/>
  <c r="P61" i="9"/>
  <c r="P27" i="25" s="1"/>
  <c r="K50" i="22"/>
  <c r="J61" i="9"/>
  <c r="J27" i="25" s="1"/>
  <c r="E50" i="22"/>
  <c r="D61" i="9"/>
  <c r="D27" i="25" s="1"/>
  <c r="BP32" i="25"/>
  <c r="BJ32" i="25"/>
  <c r="AY32" i="25"/>
  <c r="AS32" i="25"/>
  <c r="AM32" i="25"/>
  <c r="BR50" i="22"/>
  <c r="BQ61" i="9"/>
  <c r="BQ27" i="25" s="1"/>
  <c r="BL50" i="22"/>
  <c r="BK61" i="9"/>
  <c r="BK27" i="25" s="1"/>
  <c r="BF50" i="22"/>
  <c r="BE61" i="9"/>
  <c r="BE27" i="25" s="1"/>
  <c r="AZ50" i="22"/>
  <c r="AY61" i="9"/>
  <c r="AY27" i="25" s="1"/>
  <c r="AT50" i="22"/>
  <c r="AS61" i="9"/>
  <c r="AS27" i="25" s="1"/>
  <c r="AN50" i="22"/>
  <c r="AM61" i="9"/>
  <c r="AM27" i="25" s="1"/>
  <c r="AH50" i="22"/>
  <c r="AG61" i="9"/>
  <c r="AG27" i="25" s="1"/>
  <c r="AB50" i="22"/>
  <c r="AA61" i="9"/>
  <c r="AA27" i="25" s="1"/>
  <c r="V142" i="22"/>
  <c r="U61" i="9"/>
  <c r="U27" i="25" s="1"/>
  <c r="P142" i="22"/>
  <c r="O61" i="9"/>
  <c r="O27" i="25" s="1"/>
  <c r="J142" i="22"/>
  <c r="I61" i="9"/>
  <c r="I27" i="25" s="1"/>
  <c r="D50" i="22"/>
  <c r="C61" i="9"/>
  <c r="C27" i="25" s="1"/>
  <c r="AR32" i="25"/>
  <c r="BQ50" i="22"/>
  <c r="BP61" i="9"/>
  <c r="BP27" i="25" s="1"/>
  <c r="BK50" i="22"/>
  <c r="BJ61" i="9"/>
  <c r="BJ27" i="25" s="1"/>
  <c r="BE50" i="22"/>
  <c r="BD61" i="9"/>
  <c r="BD27" i="25" s="1"/>
  <c r="AY50" i="22"/>
  <c r="AX61" i="9"/>
  <c r="AX27" i="25" s="1"/>
  <c r="AS50" i="22"/>
  <c r="AR61" i="9"/>
  <c r="AR27" i="25" s="1"/>
  <c r="AM50" i="22"/>
  <c r="AL61" i="9"/>
  <c r="AL27" i="25" s="1"/>
  <c r="AG50" i="22"/>
  <c r="AF61" i="9"/>
  <c r="AF27" i="25" s="1"/>
  <c r="U50" i="22"/>
  <c r="T61" i="9"/>
  <c r="T27" i="25" s="1"/>
  <c r="O50" i="22"/>
  <c r="N61" i="9"/>
  <c r="N27" i="25" s="1"/>
  <c r="I50" i="22"/>
  <c r="H61" i="9"/>
  <c r="H27" i="25" s="1"/>
  <c r="BO32" i="25"/>
  <c r="BI32" i="25"/>
  <c r="AX32" i="25"/>
  <c r="BC32" i="25"/>
  <c r="AW32" i="25"/>
  <c r="AQ32" i="25"/>
  <c r="BT73" i="22"/>
  <c r="BS62" i="9" s="1"/>
  <c r="BS28" i="25" s="1"/>
  <c r="BP50" i="22"/>
  <c r="BO61" i="9"/>
  <c r="BO27" i="25" s="1"/>
  <c r="BJ50" i="22"/>
  <c r="BI61" i="9"/>
  <c r="BI27" i="25" s="1"/>
  <c r="BD50" i="22"/>
  <c r="BC61" i="9"/>
  <c r="BC27" i="25" s="1"/>
  <c r="AX50" i="22"/>
  <c r="AW61" i="9"/>
  <c r="AW27" i="25" s="1"/>
  <c r="AR50" i="22"/>
  <c r="AQ61" i="9"/>
  <c r="AQ27" i="25" s="1"/>
  <c r="AL50" i="22"/>
  <c r="AK61" i="9"/>
  <c r="AK27" i="25" s="1"/>
  <c r="AF50" i="22"/>
  <c r="AE61" i="9"/>
  <c r="AE27" i="25" s="1"/>
  <c r="T50" i="22"/>
  <c r="S61" i="9"/>
  <c r="S27" i="25" s="1"/>
  <c r="N50" i="22"/>
  <c r="M61" i="9"/>
  <c r="M27" i="25" s="1"/>
  <c r="H142" i="22"/>
  <c r="G61" i="9"/>
  <c r="G27" i="25" s="1"/>
  <c r="CS69" i="22"/>
  <c r="CM69" i="22"/>
  <c r="CG69" i="22"/>
  <c r="CR68" i="22"/>
  <c r="CL68" i="22"/>
  <c r="CR62" i="22"/>
  <c r="CP54" i="22"/>
  <c r="CU53" i="22"/>
  <c r="CI53" i="22"/>
  <c r="CQ55" i="22"/>
  <c r="CO106" i="22"/>
  <c r="N142" i="22"/>
  <c r="CT72" i="22"/>
  <c r="CK69" i="22"/>
  <c r="CU67" i="22"/>
  <c r="CO67" i="22"/>
  <c r="CJ62" i="22"/>
  <c r="CU61" i="22"/>
  <c r="CT60" i="22"/>
  <c r="CQ57" i="22"/>
  <c r="CJ56" i="22"/>
  <c r="CU55" i="22"/>
  <c r="CT70" i="22"/>
  <c r="CH70" i="22"/>
  <c r="CI65" i="22"/>
  <c r="CN64" i="22"/>
  <c r="CT58" i="22"/>
  <c r="CJ101" i="22"/>
  <c r="H50" i="22"/>
  <c r="CJ64" i="22"/>
  <c r="CN110" i="22"/>
  <c r="CN70" i="22"/>
  <c r="CJ53" i="22"/>
  <c r="F142" i="22"/>
  <c r="CV113" i="22"/>
  <c r="CP71" i="22"/>
  <c r="Z61" i="22"/>
  <c r="CK60" i="22"/>
  <c r="CI58" i="22"/>
  <c r="CH58" i="22"/>
  <c r="CK56" i="22"/>
  <c r="CO71" i="22"/>
  <c r="CI71" i="22"/>
  <c r="CO65" i="22"/>
  <c r="CJ60" i="22"/>
  <c r="CU59" i="22"/>
  <c r="CO59" i="22"/>
  <c r="CV72" i="22"/>
  <c r="CJ66" i="22"/>
  <c r="CV60" i="22"/>
  <c r="CJ54" i="22"/>
  <c r="CO53" i="22"/>
  <c r="CV70" i="22"/>
  <c r="CV64" i="22"/>
  <c r="CH62" i="22"/>
  <c r="CK59" i="22"/>
  <c r="CK53" i="22"/>
  <c r="CS155" i="22"/>
  <c r="CL154" i="22"/>
  <c r="T142" i="22"/>
  <c r="CI111" i="22"/>
  <c r="CT104" i="22"/>
  <c r="CJ100" i="22"/>
  <c r="CL69" i="22"/>
  <c r="CU54" i="22"/>
  <c r="CQ61" i="22"/>
  <c r="AA33" i="22"/>
  <c r="AA102" i="22" s="1"/>
  <c r="CK55" i="22"/>
  <c r="CV54" i="22"/>
  <c r="CU70" i="22"/>
  <c r="CO70" i="22"/>
  <c r="CI70" i="22"/>
  <c r="CI57" i="22"/>
  <c r="CQ155" i="22"/>
  <c r="CK155" i="22"/>
  <c r="CU154" i="22"/>
  <c r="CO154" i="22"/>
  <c r="CI154" i="22"/>
  <c r="AI116" i="22"/>
  <c r="AI119" i="22" s="1"/>
  <c r="AH64" i="9" s="1"/>
  <c r="CW104" i="22"/>
  <c r="CW119" i="22" s="1"/>
  <c r="CV64" i="9" s="1"/>
  <c r="CV66" i="9" s="1"/>
  <c r="CU65" i="22"/>
  <c r="D73" i="22"/>
  <c r="C62" i="9" s="1"/>
  <c r="C28" i="25" s="1"/>
  <c r="CR154" i="22"/>
  <c r="CR69" i="22"/>
  <c r="CN72" i="22"/>
  <c r="CH72" i="22"/>
  <c r="CQ69" i="22"/>
  <c r="CP68" i="22"/>
  <c r="CI67" i="22"/>
  <c r="CT66" i="22"/>
  <c r="CN66" i="22"/>
  <c r="CH66" i="22"/>
  <c r="CQ63" i="22"/>
  <c r="CP62" i="22"/>
  <c r="CO61" i="22"/>
  <c r="CI61" i="22"/>
  <c r="CN60" i="22"/>
  <c r="CK57" i="22"/>
  <c r="CO55" i="22"/>
  <c r="CI55" i="22"/>
  <c r="CT54" i="22"/>
  <c r="CN54" i="22"/>
  <c r="CH54" i="22"/>
  <c r="AW119" i="22"/>
  <c r="AV64" i="9" s="1"/>
  <c r="CO111" i="22"/>
  <c r="CO105" i="22"/>
  <c r="J119" i="22"/>
  <c r="I64" i="9" s="1"/>
  <c r="D119" i="22"/>
  <c r="C64" i="9" s="1"/>
  <c r="CP101" i="22"/>
  <c r="CH59" i="22"/>
  <c r="CS57" i="22"/>
  <c r="CH53" i="22"/>
  <c r="CG59" i="22"/>
  <c r="AA35" i="22"/>
  <c r="CL35" i="22" s="1"/>
  <c r="CL58" i="22" s="1"/>
  <c r="AA34" i="22"/>
  <c r="CL34" i="22" s="1"/>
  <c r="CL103" i="22" s="1"/>
  <c r="CG53" i="22"/>
  <c r="CG155" i="22"/>
  <c r="L142" i="22"/>
  <c r="CI117" i="22"/>
  <c r="CU106" i="22"/>
  <c r="CU105" i="22"/>
  <c r="CM57" i="22"/>
  <c r="CO54" i="22"/>
  <c r="J50" i="22"/>
  <c r="CV56" i="22"/>
  <c r="CQ72" i="22"/>
  <c r="CK72" i="22"/>
  <c r="CV71" i="22"/>
  <c r="CJ71" i="22"/>
  <c r="CN69" i="22"/>
  <c r="CH69" i="22"/>
  <c r="CQ66" i="22"/>
  <c r="CK66" i="22"/>
  <c r="CV65" i="22"/>
  <c r="CP65" i="22"/>
  <c r="CJ65" i="22"/>
  <c r="CU64" i="22"/>
  <c r="CI64" i="22"/>
  <c r="CT63" i="22"/>
  <c r="CN63" i="22"/>
  <c r="CH63" i="22"/>
  <c r="CQ60" i="22"/>
  <c r="CV59" i="22"/>
  <c r="CP59" i="22"/>
  <c r="CU58" i="22"/>
  <c r="CO58" i="22"/>
  <c r="CT57" i="22"/>
  <c r="CN57" i="22"/>
  <c r="CH57" i="22"/>
  <c r="CQ54" i="22"/>
  <c r="CK54" i="22"/>
  <c r="CM155" i="22"/>
  <c r="CQ154" i="22"/>
  <c r="CM59" i="22"/>
  <c r="CS53" i="22"/>
  <c r="CM53" i="22"/>
  <c r="CV155" i="22"/>
  <c r="CP155" i="22"/>
  <c r="CJ155" i="22"/>
  <c r="CT154" i="22"/>
  <c r="CH154" i="22"/>
  <c r="CV101" i="22"/>
  <c r="CK101" i="22"/>
  <c r="CS99" i="22"/>
  <c r="CM70" i="22"/>
  <c r="CH65" i="22"/>
  <c r="R50" i="22"/>
  <c r="CK154" i="22"/>
  <c r="CS59" i="22"/>
  <c r="Z65" i="22"/>
  <c r="P50" i="22"/>
  <c r="CV68" i="22"/>
  <c r="CJ68" i="22"/>
  <c r="CK63" i="22"/>
  <c r="CV62" i="22"/>
  <c r="CT56" i="22"/>
  <c r="AA32" i="22"/>
  <c r="AA101" i="22" s="1"/>
  <c r="W73" i="22"/>
  <c r="V62" i="9" s="1"/>
  <c r="V28" i="25" s="1"/>
  <c r="Q73" i="22"/>
  <c r="P62" i="9" s="1"/>
  <c r="P28" i="25" s="1"/>
  <c r="K73" i="22"/>
  <c r="J62" i="9" s="1"/>
  <c r="J28" i="25" s="1"/>
  <c r="E73" i="22"/>
  <c r="D62" i="9" s="1"/>
  <c r="D28" i="25" s="1"/>
  <c r="CS72" i="22"/>
  <c r="CM72" i="22"/>
  <c r="CG72" i="22"/>
  <c r="CR71" i="22"/>
  <c r="CL71" i="22"/>
  <c r="CQ70" i="22"/>
  <c r="CK70" i="22"/>
  <c r="CU68" i="22"/>
  <c r="CO68" i="22"/>
  <c r="CI68" i="22"/>
  <c r="CT67" i="22"/>
  <c r="CN67" i="22"/>
  <c r="CH67" i="22"/>
  <c r="CS66" i="22"/>
  <c r="CM66" i="22"/>
  <c r="CG66" i="22"/>
  <c r="CR65" i="22"/>
  <c r="CQ64" i="22"/>
  <c r="CJ63" i="22"/>
  <c r="CU62" i="22"/>
  <c r="CO62" i="22"/>
  <c r="CI62" i="22"/>
  <c r="CT61" i="22"/>
  <c r="CN61" i="22"/>
  <c r="CH61" i="22"/>
  <c r="CG60" i="22"/>
  <c r="CR59" i="22"/>
  <c r="CQ58" i="22"/>
  <c r="CK58" i="22"/>
  <c r="CT116" i="22"/>
  <c r="CH104" i="22"/>
  <c r="CT64" i="22"/>
  <c r="CN58" i="22"/>
  <c r="AA31" i="22"/>
  <c r="CL31" i="22" s="1"/>
  <c r="CL100" i="22" s="1"/>
  <c r="Z50" i="22"/>
  <c r="CR72" i="22"/>
  <c r="CL72" i="22"/>
  <c r="CQ71" i="22"/>
  <c r="CK71" i="22"/>
  <c r="CP70" i="22"/>
  <c r="CJ70" i="22"/>
  <c r="CS67" i="22"/>
  <c r="CM67" i="22"/>
  <c r="CG67" i="22"/>
  <c r="CR66" i="22"/>
  <c r="CL66" i="22"/>
  <c r="CQ65" i="22"/>
  <c r="CK65" i="22"/>
  <c r="CP64" i="22"/>
  <c r="CU63" i="22"/>
  <c r="CO63" i="22"/>
  <c r="CR60" i="22"/>
  <c r="CQ59" i="22"/>
  <c r="CV58" i="22"/>
  <c r="CJ58" i="22"/>
  <c r="CU57" i="22"/>
  <c r="CO57" i="22"/>
  <c r="CN56" i="22"/>
  <c r="CH56" i="22"/>
  <c r="CQ53" i="22"/>
  <c r="X119" i="22"/>
  <c r="W64" i="9" s="1"/>
  <c r="CR155" i="22"/>
  <c r="CL155" i="22"/>
  <c r="CV154" i="22"/>
  <c r="CP154" i="22"/>
  <c r="CJ154" i="22"/>
  <c r="CH116" i="22"/>
  <c r="CV108" i="22"/>
  <c r="CT102" i="22"/>
  <c r="BK119" i="22"/>
  <c r="BJ64" i="9" s="1"/>
  <c r="R73" i="22"/>
  <c r="Q62" i="9" s="1"/>
  <c r="Q28" i="25" s="1"/>
  <c r="CI59" i="22"/>
  <c r="CV53" i="22"/>
  <c r="CP53" i="22"/>
  <c r="F119" i="22"/>
  <c r="E64" i="9" s="1"/>
  <c r="CV114" i="22"/>
  <c r="CL67" i="22"/>
  <c r="AN119" i="22"/>
  <c r="AM64" i="9" s="1"/>
  <c r="AH119" i="22"/>
  <c r="AG64" i="9" s="1"/>
  <c r="O119" i="22"/>
  <c r="N64" i="9" s="1"/>
  <c r="I119" i="22"/>
  <c r="H64" i="9" s="1"/>
  <c r="CS68" i="22"/>
  <c r="CM68" i="22"/>
  <c r="CG68" i="22"/>
  <c r="CS62" i="22"/>
  <c r="CM62" i="22"/>
  <c r="CN117" i="22"/>
  <c r="CN71" i="22"/>
  <c r="CN111" i="22"/>
  <c r="CN65" i="22"/>
  <c r="CG62" i="22"/>
  <c r="CG108" i="22"/>
  <c r="CP106" i="22"/>
  <c r="CP60" i="22"/>
  <c r="CT105" i="22"/>
  <c r="CT59" i="22"/>
  <c r="CR102" i="22"/>
  <c r="CR56" i="22"/>
  <c r="CJ69" i="22"/>
  <c r="CN154" i="22"/>
  <c r="CV118" i="22"/>
  <c r="BI73" i="22"/>
  <c r="BH62" i="9" s="1"/>
  <c r="BH28" i="25" s="1"/>
  <c r="BC73" i="22"/>
  <c r="BB62" i="9" s="1"/>
  <c r="BB28" i="25" s="1"/>
  <c r="AP73" i="22"/>
  <c r="AO62" i="9" s="1"/>
  <c r="AO28" i="25" s="1"/>
  <c r="AJ73" i="22"/>
  <c r="AI62" i="9" s="1"/>
  <c r="AI28" i="25" s="1"/>
  <c r="AD73" i="22"/>
  <c r="AC62" i="9" s="1"/>
  <c r="AC28" i="25" s="1"/>
  <c r="AV73" i="22"/>
  <c r="AU62" i="9" s="1"/>
  <c r="AU28" i="25" s="1"/>
  <c r="CN68" i="22"/>
  <c r="CH68" i="22"/>
  <c r="CI63" i="22"/>
  <c r="CN62" i="22"/>
  <c r="CJ72" i="22"/>
  <c r="CJ118" i="22"/>
  <c r="CR70" i="22"/>
  <c r="CR116" i="22"/>
  <c r="CV66" i="22"/>
  <c r="CV112" i="22"/>
  <c r="CP69" i="22"/>
  <c r="CV63" i="22"/>
  <c r="CR67" i="22"/>
  <c r="CP66" i="22"/>
  <c r="CJ112" i="22"/>
  <c r="BS119" i="22"/>
  <c r="BR64" i="9" s="1"/>
  <c r="BE119" i="22"/>
  <c r="BD64" i="9" s="1"/>
  <c r="BN119" i="22"/>
  <c r="BM64" i="9" s="1"/>
  <c r="AZ119" i="22"/>
  <c r="AY64" i="9" s="1"/>
  <c r="AR119" i="22"/>
  <c r="AQ64" i="9" s="1"/>
  <c r="AF119" i="22"/>
  <c r="AE64" i="9" s="1"/>
  <c r="BR119" i="22"/>
  <c r="BQ64" i="9" s="1"/>
  <c r="BD119" i="22"/>
  <c r="BC64" i="9" s="1"/>
  <c r="CT62" i="22"/>
  <c r="CR58" i="22"/>
  <c r="CR55" i="22"/>
  <c r="BR73" i="22"/>
  <c r="BQ62" i="9" s="1"/>
  <c r="BQ28" i="25" s="1"/>
  <c r="BK73" i="22"/>
  <c r="BJ62" i="9" s="1"/>
  <c r="BJ28" i="25" s="1"/>
  <c r="BE73" i="22"/>
  <c r="BD62" i="9" s="1"/>
  <c r="BD28" i="25" s="1"/>
  <c r="AY73" i="22"/>
  <c r="AX62" i="9" s="1"/>
  <c r="AX28" i="25" s="1"/>
  <c r="AR73" i="22"/>
  <c r="AQ62" i="9" s="1"/>
  <c r="AQ28" i="25" s="1"/>
  <c r="AL73" i="22"/>
  <c r="AK62" i="9" s="1"/>
  <c r="AK28" i="25" s="1"/>
  <c r="AF73" i="22"/>
  <c r="AE62" i="9" s="1"/>
  <c r="AE28" i="25" s="1"/>
  <c r="CH71" i="22"/>
  <c r="CH117" i="22"/>
  <c r="CR110" i="22"/>
  <c r="CR64" i="22"/>
  <c r="CR61" i="22"/>
  <c r="CR107" i="22"/>
  <c r="CI106" i="22"/>
  <c r="CI60" i="22"/>
  <c r="CP63" i="22"/>
  <c r="CV106" i="22"/>
  <c r="CP72" i="22"/>
  <c r="BH73" i="22"/>
  <c r="BG62" i="9" s="1"/>
  <c r="BG28" i="25" s="1"/>
  <c r="CN105" i="22"/>
  <c r="X73" i="22"/>
  <c r="W62" i="9" s="1"/>
  <c r="W28" i="25" s="1"/>
  <c r="L73" i="22"/>
  <c r="K62" i="9" s="1"/>
  <c r="K28" i="25" s="1"/>
  <c r="F73" i="22"/>
  <c r="E62" i="9" s="1"/>
  <c r="E28" i="25" s="1"/>
  <c r="CR57" i="22"/>
  <c r="CR54" i="22"/>
  <c r="CT117" i="22"/>
  <c r="CT71" i="22"/>
  <c r="CL70" i="22"/>
  <c r="CL116" i="22"/>
  <c r="CT68" i="22"/>
  <c r="CT114" i="22"/>
  <c r="CT111" i="22"/>
  <c r="CT65" i="22"/>
  <c r="CK107" i="22"/>
  <c r="CK61" i="22"/>
  <c r="AA53" i="22"/>
  <c r="AA99" i="22"/>
  <c r="CV69" i="22"/>
  <c r="CK64" i="22"/>
  <c r="CL113" i="22"/>
  <c r="AS119" i="22"/>
  <c r="AR64" i="9" s="1"/>
  <c r="Y119" i="22"/>
  <c r="X64" i="9" s="1"/>
  <c r="D142" i="22"/>
  <c r="Z111" i="22"/>
  <c r="CS108" i="22"/>
  <c r="CM108" i="22"/>
  <c r="AL119" i="22"/>
  <c r="AK64" i="9" s="1"/>
  <c r="L119" i="22"/>
  <c r="K64" i="9" s="1"/>
  <c r="CG71" i="22"/>
  <c r="Z62" i="22"/>
  <c r="CQ56" i="22"/>
  <c r="V50" i="22"/>
  <c r="AM119" i="22"/>
  <c r="AL64" i="9" s="1"/>
  <c r="N119" i="22"/>
  <c r="M64" i="9" s="1"/>
  <c r="CU155" i="22"/>
  <c r="CO155" i="22"/>
  <c r="CI155" i="22"/>
  <c r="CS154" i="22"/>
  <c r="CM154" i="22"/>
  <c r="CG154" i="22"/>
  <c r="CT155" i="22"/>
  <c r="CN155" i="22"/>
  <c r="CH155" i="22"/>
  <c r="AV119" i="22"/>
  <c r="AU64" i="9" s="1"/>
  <c r="AP119" i="22"/>
  <c r="AO64" i="9" s="1"/>
  <c r="AJ119" i="22"/>
  <c r="AI64" i="9" s="1"/>
  <c r="AD119" i="22"/>
  <c r="AC64" i="9" s="1"/>
  <c r="BQ119" i="22"/>
  <c r="BP64" i="9" s="1"/>
  <c r="BJ119" i="22"/>
  <c r="BI64" i="9" s="1"/>
  <c r="BC119" i="22"/>
  <c r="BB64" i="9" s="1"/>
  <c r="P119" i="22"/>
  <c r="O64" i="9" s="1"/>
  <c r="Z105" i="22"/>
  <c r="Z102" i="22"/>
  <c r="Z99" i="22"/>
  <c r="CM71" i="22"/>
  <c r="CJ61" i="22"/>
  <c r="Z58" i="22"/>
  <c r="BO73" i="22"/>
  <c r="BN62" i="9" s="1"/>
  <c r="BN28" i="25" s="1"/>
  <c r="BB73" i="22"/>
  <c r="BA62" i="9" s="1"/>
  <c r="BA28" i="25" s="1"/>
  <c r="AU73" i="22"/>
  <c r="AT62" i="9" s="1"/>
  <c r="AT28" i="25" s="1"/>
  <c r="AO73" i="22"/>
  <c r="AN62" i="9" s="1"/>
  <c r="AN28" i="25" s="1"/>
  <c r="AI73" i="22"/>
  <c r="AH62" i="9" s="1"/>
  <c r="AH28" i="25" s="1"/>
  <c r="AC73" i="22"/>
  <c r="AB62" i="9" s="1"/>
  <c r="AB28" i="25" s="1"/>
  <c r="V73" i="22"/>
  <c r="U62" i="9" s="1"/>
  <c r="U28" i="25" s="1"/>
  <c r="P73" i="22"/>
  <c r="O62" i="9" s="1"/>
  <c r="O28" i="25" s="1"/>
  <c r="J73" i="22"/>
  <c r="I62" i="9" s="1"/>
  <c r="I28" i="25" s="1"/>
  <c r="BN73" i="22"/>
  <c r="BM62" i="9" s="1"/>
  <c r="BM28" i="25" s="1"/>
  <c r="BG73" i="22"/>
  <c r="BF62" i="9" s="1"/>
  <c r="BF28" i="25" s="1"/>
  <c r="BA73" i="22"/>
  <c r="AZ62" i="9" s="1"/>
  <c r="AZ28" i="25" s="1"/>
  <c r="AT73" i="22"/>
  <c r="AS62" i="9" s="1"/>
  <c r="AS28" i="25" s="1"/>
  <c r="AN73" i="22"/>
  <c r="AM62" i="9" s="1"/>
  <c r="AM28" i="25" s="1"/>
  <c r="AH73" i="22"/>
  <c r="AG62" i="9" s="1"/>
  <c r="AG28" i="25" s="1"/>
  <c r="U73" i="22"/>
  <c r="T62" i="9" s="1"/>
  <c r="T28" i="25" s="1"/>
  <c r="O73" i="22"/>
  <c r="N62" i="9" s="1"/>
  <c r="N28" i="25" s="1"/>
  <c r="I73" i="22"/>
  <c r="H62" i="9" s="1"/>
  <c r="H28" i="25" s="1"/>
  <c r="Z55" i="22"/>
  <c r="T73" i="22"/>
  <c r="S62" i="9" s="1"/>
  <c r="S28" i="25" s="1"/>
  <c r="N73" i="22"/>
  <c r="M62" i="9" s="1"/>
  <c r="M28" i="25" s="1"/>
  <c r="H73" i="22"/>
  <c r="G62" i="9" s="1"/>
  <c r="G28" i="25" s="1"/>
  <c r="BH119" i="22"/>
  <c r="BG64" i="9" s="1"/>
  <c r="AG119" i="22"/>
  <c r="AF64" i="9" s="1"/>
  <c r="BP119" i="22"/>
  <c r="BO64" i="9" s="1"/>
  <c r="BI119" i="22"/>
  <c r="BH64" i="9" s="1"/>
  <c r="BB119" i="22"/>
  <c r="BA64" i="9" s="1"/>
  <c r="AT119" i="22"/>
  <c r="AS64" i="9" s="1"/>
  <c r="CS71" i="22"/>
  <c r="CH60" i="22"/>
  <c r="Z59" i="22"/>
  <c r="BO119" i="22"/>
  <c r="BN64" i="9" s="1"/>
  <c r="H119" i="22"/>
  <c r="G64" i="9" s="1"/>
  <c r="CQ107" i="22"/>
  <c r="Z103" i="22"/>
  <c r="Z100" i="22"/>
  <c r="Z53" i="22"/>
  <c r="CS56" i="22"/>
  <c r="CM56" i="22"/>
  <c r="CG56" i="22"/>
  <c r="BG119" i="22"/>
  <c r="BF64" i="9" s="1"/>
  <c r="W119" i="22"/>
  <c r="V64" i="9" s="1"/>
  <c r="AU119" i="22"/>
  <c r="AT64" i="9" s="1"/>
  <c r="AO119" i="22"/>
  <c r="AN64" i="9" s="1"/>
  <c r="AC119" i="22"/>
  <c r="AB64" i="9" s="1"/>
  <c r="Q119" i="22"/>
  <c r="P64" i="9" s="1"/>
  <c r="K119" i="22"/>
  <c r="J64" i="9" s="1"/>
  <c r="E119" i="22"/>
  <c r="D64" i="9" s="1"/>
  <c r="BA119" i="22"/>
  <c r="AZ64" i="9" s="1"/>
  <c r="BQ73" i="22"/>
  <c r="BP62" i="9" s="1"/>
  <c r="BP28" i="25" s="1"/>
  <c r="BJ73" i="22"/>
  <c r="BI62" i="9" s="1"/>
  <c r="BI28" i="25" s="1"/>
  <c r="BD73" i="22"/>
  <c r="BC62" i="9" s="1"/>
  <c r="BC28" i="25" s="1"/>
  <c r="AW73" i="22"/>
  <c r="AV62" i="9" s="1"/>
  <c r="AV28" i="25" s="1"/>
  <c r="AQ73" i="22"/>
  <c r="AP62" i="9" s="1"/>
  <c r="AP28" i="25" s="1"/>
  <c r="AK73" i="22"/>
  <c r="AJ62" i="9" s="1"/>
  <c r="AJ28" i="25" s="1"/>
  <c r="AE73" i="22"/>
  <c r="AD62" i="9" s="1"/>
  <c r="AD28" i="25" s="1"/>
  <c r="CG110" i="22"/>
  <c r="CG64" i="22"/>
  <c r="CG61" i="22"/>
  <c r="CG107" i="22"/>
  <c r="S73" i="22"/>
  <c r="R62" i="9" s="1"/>
  <c r="R28" i="25" s="1"/>
  <c r="CM63" i="22"/>
  <c r="CM109" i="22"/>
  <c r="AA60" i="22"/>
  <c r="CL37" i="22"/>
  <c r="CS60" i="22"/>
  <c r="CM60" i="22"/>
  <c r="CV57" i="22"/>
  <c r="CV27" i="22"/>
  <c r="CP57" i="22"/>
  <c r="CP27" i="22"/>
  <c r="CJ57" i="22"/>
  <c r="CJ27" i="22"/>
  <c r="CU56" i="22"/>
  <c r="CU27" i="22"/>
  <c r="CO56" i="22"/>
  <c r="CO27" i="22"/>
  <c r="CI56" i="22"/>
  <c r="CI27" i="22"/>
  <c r="CT27" i="22"/>
  <c r="CT55" i="22"/>
  <c r="CN27" i="22"/>
  <c r="CN55" i="22"/>
  <c r="CH27" i="22"/>
  <c r="CH55" i="22"/>
  <c r="CS27" i="22"/>
  <c r="CS54" i="22"/>
  <c r="CM27" i="22"/>
  <c r="CM54" i="22"/>
  <c r="CG27" i="22"/>
  <c r="CG54" i="22"/>
  <c r="CR27" i="22"/>
  <c r="CR53" i="22"/>
  <c r="CL27" i="22"/>
  <c r="CK61" i="9" s="1"/>
  <c r="CL53" i="22"/>
  <c r="Q142" i="22"/>
  <c r="K142" i="22"/>
  <c r="E142" i="22"/>
  <c r="CS114" i="22"/>
  <c r="CM114" i="22"/>
  <c r="CG114" i="22"/>
  <c r="CS105" i="22"/>
  <c r="CM105" i="22"/>
  <c r="CG105" i="22"/>
  <c r="CS110" i="22"/>
  <c r="CS64" i="22"/>
  <c r="CM110" i="22"/>
  <c r="CM64" i="22"/>
  <c r="AA64" i="22"/>
  <c r="AA110" i="22"/>
  <c r="CL41" i="22"/>
  <c r="CS61" i="22"/>
  <c r="CS107" i="22"/>
  <c r="CM61" i="22"/>
  <c r="CM107" i="22"/>
  <c r="AA61" i="22"/>
  <c r="AA107" i="22"/>
  <c r="CL38" i="22"/>
  <c r="CS104" i="22"/>
  <c r="CS58" i="22"/>
  <c r="CM104" i="22"/>
  <c r="CM58" i="22"/>
  <c r="CG104" i="22"/>
  <c r="CG58" i="22"/>
  <c r="CS55" i="22"/>
  <c r="CS101" i="22"/>
  <c r="CM55" i="22"/>
  <c r="CM101" i="22"/>
  <c r="CG55" i="22"/>
  <c r="CG101" i="22"/>
  <c r="CW27" i="22"/>
  <c r="CW50" i="22" s="1"/>
  <c r="CS63" i="22"/>
  <c r="CS109" i="22"/>
  <c r="AA63" i="22"/>
  <c r="CL40" i="22"/>
  <c r="AA106" i="22"/>
  <c r="CW73" i="22"/>
  <c r="CV62" i="9" s="1"/>
  <c r="BS73" i="22"/>
  <c r="BR62" i="9" s="1"/>
  <c r="BR28" i="25" s="1"/>
  <c r="BM73" i="22"/>
  <c r="BL62" i="9" s="1"/>
  <c r="BL28" i="25" s="1"/>
  <c r="BF73" i="22"/>
  <c r="BE62" i="9" s="1"/>
  <c r="BE28" i="25" s="1"/>
  <c r="AZ73" i="22"/>
  <c r="AY62" i="9" s="1"/>
  <c r="AY28" i="25" s="1"/>
  <c r="AS73" i="22"/>
  <c r="AR62" i="9" s="1"/>
  <c r="AR28" i="25" s="1"/>
  <c r="AM73" i="22"/>
  <c r="AL62" i="9" s="1"/>
  <c r="AL28" i="25" s="1"/>
  <c r="AG73" i="22"/>
  <c r="AF62" i="9" s="1"/>
  <c r="AF28" i="25" s="1"/>
  <c r="CG65" i="22"/>
  <c r="CG111" i="22"/>
  <c r="CQ27" i="22"/>
  <c r="M73" i="22"/>
  <c r="L62" i="9" s="1"/>
  <c r="L28" i="25" s="1"/>
  <c r="BM119" i="22"/>
  <c r="BL64" i="9" s="1"/>
  <c r="AQ119" i="22"/>
  <c r="AP64" i="9" s="1"/>
  <c r="AK119" i="22"/>
  <c r="AJ64" i="9" s="1"/>
  <c r="M119" i="22"/>
  <c r="L64" i="9" s="1"/>
  <c r="G119" i="22"/>
  <c r="F64" i="9" s="1"/>
  <c r="AE115" i="22"/>
  <c r="AE119" i="22" s="1"/>
  <c r="AD64" i="9" s="1"/>
  <c r="AE96" i="22"/>
  <c r="AD63" i="9" s="1"/>
  <c r="CU72" i="22"/>
  <c r="CU118" i="22"/>
  <c r="CO72" i="22"/>
  <c r="CO118" i="22"/>
  <c r="CI72" i="22"/>
  <c r="CI118" i="22"/>
  <c r="CU69" i="22"/>
  <c r="CU115" i="22"/>
  <c r="CO69" i="22"/>
  <c r="CO115" i="22"/>
  <c r="CI69" i="22"/>
  <c r="CI115" i="22"/>
  <c r="CQ113" i="22"/>
  <c r="CQ67" i="22"/>
  <c r="CK113" i="22"/>
  <c r="CK67" i="22"/>
  <c r="CU66" i="22"/>
  <c r="CU112" i="22"/>
  <c r="CO66" i="22"/>
  <c r="CO112" i="22"/>
  <c r="CI66" i="22"/>
  <c r="CI112" i="22"/>
  <c r="CS65" i="22"/>
  <c r="CS111" i="22"/>
  <c r="CM65" i="22"/>
  <c r="CM111" i="22"/>
  <c r="AA65" i="22"/>
  <c r="CL42" i="22"/>
  <c r="CL111" i="22" s="1"/>
  <c r="AA108" i="22"/>
  <c r="CL39" i="22"/>
  <c r="AA105" i="22"/>
  <c r="AA59" i="22"/>
  <c r="CL36" i="22"/>
  <c r="CL105" i="22" s="1"/>
  <c r="CK27" i="22"/>
  <c r="BP73" i="22"/>
  <c r="BO62" i="9" s="1"/>
  <c r="BO28" i="25" s="1"/>
  <c r="Y73" i="22"/>
  <c r="X62" i="9" s="1"/>
  <c r="X28" i="25" s="1"/>
  <c r="G73" i="22"/>
  <c r="F62" i="9" s="1"/>
  <c r="F28" i="25" s="1"/>
  <c r="CG63" i="22"/>
  <c r="CG109" i="22"/>
  <c r="AA56" i="22" l="1"/>
  <c r="CL32" i="22"/>
  <c r="CL55" i="22" s="1"/>
  <c r="BV36" i="25"/>
  <c r="CL33" i="22"/>
  <c r="CL102" i="22" s="1"/>
  <c r="CL57" i="22"/>
  <c r="AA57" i="22"/>
  <c r="AA50" i="22"/>
  <c r="AA104" i="22"/>
  <c r="CW35" i="25"/>
  <c r="CQ119" i="22"/>
  <c r="CP64" i="9" s="1"/>
  <c r="CL104" i="22"/>
  <c r="AA58" i="22"/>
  <c r="AA55" i="22"/>
  <c r="CV73" i="22"/>
  <c r="CU62" i="9" s="1"/>
  <c r="CG50" i="22"/>
  <c r="CF61" i="9"/>
  <c r="CH50" i="22"/>
  <c r="CG61" i="9"/>
  <c r="CV61" i="9"/>
  <c r="CO50" i="22"/>
  <c r="CN61" i="9"/>
  <c r="CP50" i="22"/>
  <c r="CO61" i="9"/>
  <c r="CK50" i="22"/>
  <c r="CJ61" i="9"/>
  <c r="CM50" i="22"/>
  <c r="CL61" i="9"/>
  <c r="CN50" i="22"/>
  <c r="CM61" i="9"/>
  <c r="CQ50" i="22"/>
  <c r="CP61" i="9"/>
  <c r="CU50" i="22"/>
  <c r="CT61" i="9"/>
  <c r="CV50" i="22"/>
  <c r="CU61" i="9"/>
  <c r="BK11" i="25"/>
  <c r="CR50" i="22"/>
  <c r="CQ61" i="9"/>
  <c r="CS50" i="22"/>
  <c r="CR61" i="9"/>
  <c r="CT50" i="22"/>
  <c r="CS61" i="9"/>
  <c r="CH119" i="22"/>
  <c r="CG64" i="9" s="1"/>
  <c r="CI50" i="22"/>
  <c r="CH61" i="9"/>
  <c r="CJ50" i="22"/>
  <c r="CI61" i="9"/>
  <c r="AA103" i="22"/>
  <c r="CT119" i="22"/>
  <c r="CS64" i="9" s="1"/>
  <c r="CN119" i="22"/>
  <c r="CM64" i="9" s="1"/>
  <c r="CR119" i="22"/>
  <c r="CQ64" i="9" s="1"/>
  <c r="CK73" i="22"/>
  <c r="CJ62" i="9" s="1"/>
  <c r="AA100" i="22"/>
  <c r="CP119" i="22"/>
  <c r="CO64" i="9" s="1"/>
  <c r="CK119" i="22"/>
  <c r="CJ64" i="9" s="1"/>
  <c r="AA54" i="22"/>
  <c r="CI119" i="22"/>
  <c r="CH64" i="9" s="1"/>
  <c r="CI73" i="22"/>
  <c r="CH62" i="9" s="1"/>
  <c r="CO119" i="22"/>
  <c r="CN64" i="9" s="1"/>
  <c r="CQ73" i="22"/>
  <c r="CP62" i="9" s="1"/>
  <c r="CV119" i="22"/>
  <c r="CU64" i="9" s="1"/>
  <c r="CL54" i="22"/>
  <c r="CN73" i="22"/>
  <c r="CM62" i="9" s="1"/>
  <c r="CP73" i="22"/>
  <c r="CO62" i="9" s="1"/>
  <c r="CT73" i="22"/>
  <c r="CS62" i="9" s="1"/>
  <c r="CJ73" i="22"/>
  <c r="CI62" i="9" s="1"/>
  <c r="Z119" i="22"/>
  <c r="Y64" i="9" s="1"/>
  <c r="CJ119" i="22"/>
  <c r="CI64" i="9" s="1"/>
  <c r="CS73" i="22"/>
  <c r="CR62" i="9" s="1"/>
  <c r="Z73" i="22"/>
  <c r="Y62" i="9" s="1"/>
  <c r="Y28" i="25" s="1"/>
  <c r="CG119" i="22"/>
  <c r="CF64" i="9" s="1"/>
  <c r="CU119" i="22"/>
  <c r="CT64" i="9" s="1"/>
  <c r="CO73" i="22"/>
  <c r="CN62" i="9" s="1"/>
  <c r="CM73" i="22"/>
  <c r="CL62" i="9" s="1"/>
  <c r="CR73" i="22"/>
  <c r="CQ62" i="9" s="1"/>
  <c r="CU73" i="22"/>
  <c r="CT62" i="9" s="1"/>
  <c r="CG73" i="22"/>
  <c r="CF62" i="9" s="1"/>
  <c r="CH73" i="22"/>
  <c r="CG62" i="9" s="1"/>
  <c r="CL61" i="22"/>
  <c r="CL107" i="22"/>
  <c r="CL110" i="22"/>
  <c r="CL64" i="22"/>
  <c r="CM119" i="22"/>
  <c r="CL64" i="9" s="1"/>
  <c r="CL65" i="22"/>
  <c r="CL60" i="22"/>
  <c r="CL106" i="22"/>
  <c r="CL62" i="22"/>
  <c r="CL108" i="22"/>
  <c r="CL63" i="22"/>
  <c r="CL109" i="22"/>
  <c r="CS119" i="22"/>
  <c r="CR64" i="9" s="1"/>
  <c r="CL59" i="22"/>
  <c r="CL101" i="22" l="1"/>
  <c r="CL119" i="22" s="1"/>
  <c r="CK64" i="9" s="1"/>
  <c r="CL56" i="22"/>
  <c r="CL73" i="22" s="1"/>
  <c r="CK62" i="9" s="1"/>
  <c r="CL50" i="22"/>
  <c r="AA73" i="22"/>
  <c r="Z62" i="9" s="1"/>
  <c r="Z28" i="25" s="1"/>
  <c r="AA119" i="22"/>
  <c r="Z64" i="9" s="1"/>
  <c r="BT75" i="13" l="1"/>
  <c r="BT60" i="13"/>
  <c r="BT40" i="13"/>
  <c r="BT21" i="13"/>
  <c r="BS16" i="9"/>
  <c r="BS56" i="9"/>
  <c r="CI81" i="15"/>
  <c r="CU6" i="9"/>
  <c r="BS18" i="9" l="1"/>
  <c r="BS7" i="25"/>
  <c r="BS57" i="9"/>
  <c r="BS18" i="25"/>
  <c r="BT42" i="13"/>
  <c r="BS66" i="9"/>
  <c r="BS30" i="25" s="1"/>
  <c r="BT92" i="13"/>
  <c r="BS29" i="25"/>
  <c r="CW87" i="13"/>
  <c r="CW84" i="13"/>
  <c r="CW77" i="13"/>
  <c r="CW73" i="13"/>
  <c r="CW72" i="13"/>
  <c r="CW70" i="13"/>
  <c r="CW66" i="13"/>
  <c r="CW64" i="13"/>
  <c r="CW58" i="13"/>
  <c r="CW56" i="13"/>
  <c r="CW53" i="13"/>
  <c r="CW52" i="13"/>
  <c r="CW49" i="13"/>
  <c r="CW48" i="13"/>
  <c r="CW39" i="13"/>
  <c r="CW37" i="13"/>
  <c r="CW33" i="13"/>
  <c r="CW30" i="13"/>
  <c r="CW29" i="13"/>
  <c r="CW28" i="13"/>
  <c r="CW18" i="13"/>
  <c r="CW17" i="13"/>
  <c r="CW14" i="13"/>
  <c r="CW13" i="13"/>
  <c r="CW89" i="13"/>
  <c r="CW88" i="13"/>
  <c r="CW86" i="13"/>
  <c r="CW85" i="13"/>
  <c r="CW83" i="13"/>
  <c r="CW82" i="13"/>
  <c r="CW80" i="13"/>
  <c r="CW74" i="13"/>
  <c r="CW71" i="13"/>
  <c r="CW69" i="13"/>
  <c r="CW68" i="13"/>
  <c r="CW67" i="13"/>
  <c r="CW65" i="13"/>
  <c r="BS75" i="13"/>
  <c r="CW59" i="13"/>
  <c r="CW57" i="13"/>
  <c r="CW55" i="13"/>
  <c r="CW54" i="13"/>
  <c r="CW51" i="13"/>
  <c r="CW50" i="13"/>
  <c r="BS60" i="13"/>
  <c r="CW38" i="13"/>
  <c r="CW36" i="13"/>
  <c r="CW35" i="13"/>
  <c r="CW34" i="13"/>
  <c r="CW32" i="13"/>
  <c r="CW31" i="13"/>
  <c r="CW27" i="13"/>
  <c r="BS40" i="13"/>
  <c r="CW20" i="13"/>
  <c r="CW19" i="13"/>
  <c r="CW16" i="13"/>
  <c r="CW15" i="13"/>
  <c r="CW12" i="13"/>
  <c r="CW11" i="13"/>
  <c r="BS21" i="13"/>
  <c r="BR10" i="25" l="1"/>
  <c r="CV10" i="25" s="1"/>
  <c r="CV11" i="25" s="1"/>
  <c r="BS34" i="25"/>
  <c r="BS11" i="25" s="1"/>
  <c r="BS8" i="25"/>
  <c r="BS34" i="9"/>
  <c r="BS33" i="25"/>
  <c r="BS36" i="25"/>
  <c r="BS20" i="25"/>
  <c r="CW21" i="13"/>
  <c r="CW60" i="13"/>
  <c r="CW10" i="13"/>
  <c r="CW26" i="13"/>
  <c r="BS42" i="13"/>
  <c r="BS90" i="13"/>
  <c r="CW81" i="13"/>
  <c r="BR56" i="9"/>
  <c r="CW40" i="13"/>
  <c r="CW63" i="13"/>
  <c r="CW75" i="13"/>
  <c r="BR16" i="9"/>
  <c r="BS19" i="25" l="1"/>
  <c r="BS36" i="9"/>
  <c r="BS54" i="9" s="1"/>
  <c r="BS92" i="13"/>
  <c r="CW92" i="13" s="1"/>
  <c r="CW90" i="13"/>
  <c r="BR18" i="9"/>
  <c r="BR7" i="25"/>
  <c r="BR57" i="9"/>
  <c r="BR18" i="25"/>
  <c r="CW42" i="13"/>
  <c r="BS40" i="9" l="1"/>
  <c r="BS42" i="9" s="1"/>
  <c r="BS52" i="9"/>
  <c r="BS50" i="9" s="1"/>
  <c r="BS14" i="25"/>
  <c r="BS55" i="9"/>
  <c r="BR8" i="25"/>
  <c r="BR34" i="9"/>
  <c r="BR36" i="9" s="1"/>
  <c r="BR54" i="9" s="1"/>
  <c r="BR20" i="25"/>
  <c r="BS44" i="9" l="1"/>
  <c r="BS48" i="9" s="1"/>
  <c r="BS53" i="9"/>
  <c r="BR55" i="9"/>
  <c r="BR14" i="25"/>
  <c r="BR17" i="25" s="1"/>
  <c r="BS17" i="25"/>
  <c r="BS15" i="25"/>
  <c r="BR40" i="9"/>
  <c r="BR52" i="9"/>
  <c r="BS43" i="9"/>
  <c r="BS46" i="9"/>
  <c r="BS47" i="9" s="1"/>
  <c r="BS51" i="9"/>
  <c r="BS16" i="25" s="1"/>
  <c r="BS12" i="25"/>
  <c r="BS13" i="25" s="1"/>
  <c r="CV77" i="15"/>
  <c r="CV76" i="15"/>
  <c r="CV75" i="15"/>
  <c r="CV74" i="15"/>
  <c r="CV73" i="15"/>
  <c r="CV72" i="15"/>
  <c r="CV71" i="15"/>
  <c r="CV70" i="15"/>
  <c r="CV69" i="15"/>
  <c r="CV68" i="15"/>
  <c r="CV67" i="15"/>
  <c r="CV66" i="15"/>
  <c r="CV65" i="15"/>
  <c r="CV64" i="15"/>
  <c r="CV63" i="15"/>
  <c r="CV62" i="15"/>
  <c r="CV61" i="15"/>
  <c r="CV54" i="15"/>
  <c r="CV53" i="15"/>
  <c r="CV52" i="15"/>
  <c r="CU53" i="15"/>
  <c r="CV51" i="15"/>
  <c r="CV50" i="15"/>
  <c r="CV49" i="15"/>
  <c r="CV48" i="15"/>
  <c r="CV47" i="15"/>
  <c r="CV46" i="15"/>
  <c r="CV45" i="15"/>
  <c r="CV44" i="15"/>
  <c r="CV43" i="15"/>
  <c r="CV42" i="15"/>
  <c r="CV41" i="15"/>
  <c r="CV40" i="15"/>
  <c r="CV39" i="15"/>
  <c r="CV38" i="15"/>
  <c r="CV37" i="15"/>
  <c r="CV36" i="15"/>
  <c r="CV35" i="15"/>
  <c r="CV34" i="15"/>
  <c r="CV27" i="15"/>
  <c r="CU31" i="15"/>
  <c r="CU35" i="15"/>
  <c r="CU36" i="15"/>
  <c r="CU37" i="15"/>
  <c r="CU38" i="15"/>
  <c r="CU39" i="15"/>
  <c r="CU40" i="15"/>
  <c r="CU41" i="15"/>
  <c r="CU42" i="15"/>
  <c r="CU43" i="15"/>
  <c r="CU44" i="15"/>
  <c r="CU45" i="15"/>
  <c r="CU46" i="15"/>
  <c r="CV58" i="15"/>
  <c r="CV31" i="15"/>
  <c r="BR27" i="15"/>
  <c r="BR35" i="25" s="1"/>
  <c r="BR80" i="15"/>
  <c r="BR82" i="15" s="1"/>
  <c r="CV65" i="9"/>
  <c r="CV39" i="9"/>
  <c r="CV38" i="9"/>
  <c r="CV37" i="9"/>
  <c r="CV33" i="9"/>
  <c r="CV31" i="9"/>
  <c r="CV30" i="9"/>
  <c r="CV29" i="9"/>
  <c r="CV28" i="9"/>
  <c r="CV27" i="9"/>
  <c r="CV26" i="9"/>
  <c r="CV25" i="9"/>
  <c r="CV24" i="9"/>
  <c r="CV23" i="9"/>
  <c r="CV22" i="9"/>
  <c r="CV21" i="9"/>
  <c r="CV20" i="9"/>
  <c r="CV19" i="9"/>
  <c r="CV17" i="9"/>
  <c r="CV15" i="9"/>
  <c r="CV14" i="9"/>
  <c r="CV12" i="9"/>
  <c r="CV11" i="9"/>
  <c r="CV10" i="9"/>
  <c r="CV9" i="9"/>
  <c r="CV6" i="9"/>
  <c r="BR65" i="9"/>
  <c r="BR29" i="25" s="1"/>
  <c r="BS45" i="9" l="1"/>
  <c r="CV16" i="9"/>
  <c r="CV18" i="9" s="1"/>
  <c r="CV34" i="9" s="1"/>
  <c r="CV36" i="9" s="1"/>
  <c r="CV40" i="9" s="1"/>
  <c r="CV80" i="15"/>
  <c r="BR53" i="9"/>
  <c r="BR50" i="9"/>
  <c r="BR44" i="9"/>
  <c r="BR42" i="9"/>
  <c r="BS21" i="25"/>
  <c r="BS22" i="25" s="1"/>
  <c r="BS49" i="9"/>
  <c r="BR33" i="25"/>
  <c r="BR36" i="25"/>
  <c r="BR66" i="9"/>
  <c r="BR30" i="25" s="1"/>
  <c r="BR34" i="25" s="1"/>
  <c r="CV56" i="9"/>
  <c r="CV57" i="9" l="1"/>
  <c r="CV82" i="15"/>
  <c r="BR43" i="9"/>
  <c r="BR46" i="9"/>
  <c r="BR47" i="9" s="1"/>
  <c r="BR51" i="9"/>
  <c r="BR16" i="25" s="1"/>
  <c r="BR12" i="25"/>
  <c r="BR13" i="25" s="1"/>
  <c r="BR45" i="9"/>
  <c r="BR48" i="9"/>
  <c r="BR15" i="25"/>
  <c r="BR11" i="25"/>
  <c r="BR19" i="25"/>
  <c r="BI21" i="13"/>
  <c r="BR21" i="13"/>
  <c r="BR40" i="13"/>
  <c r="BR60" i="13"/>
  <c r="BR90" i="13"/>
  <c r="BR42" i="13" l="1"/>
  <c r="BR21" i="25"/>
  <c r="BR22" i="25" s="1"/>
  <c r="BR49" i="9"/>
  <c r="BR75" i="13"/>
  <c r="BR92" i="13" s="1"/>
  <c r="BQ32" i="15" l="1"/>
  <c r="BQ27" i="15"/>
  <c r="BQ35" i="25" s="1"/>
  <c r="BQ80" i="15"/>
  <c r="BQ82" i="15" s="1"/>
  <c r="BP21" i="13"/>
  <c r="BQ21" i="13"/>
  <c r="BQ56" i="9"/>
  <c r="BQ18" i="25" l="1"/>
  <c r="BQ20" i="25" s="1"/>
  <c r="BQ65" i="9"/>
  <c r="BQ29" i="25" s="1"/>
  <c r="BQ57" i="9"/>
  <c r="BQ54" i="9"/>
  <c r="BQ14" i="25" s="1"/>
  <c r="BQ17" i="25" s="1"/>
  <c r="F7" i="9"/>
  <c r="BP56" i="9"/>
  <c r="BP57" i="9" l="1"/>
  <c r="BP18" i="25"/>
  <c r="BP20" i="25" s="1"/>
  <c r="BQ36" i="25"/>
  <c r="BQ33" i="25"/>
  <c r="BQ66" i="9"/>
  <c r="BQ30" i="25" s="1"/>
  <c r="BQ34" i="25" s="1"/>
  <c r="BQ52" i="9"/>
  <c r="BQ50" i="9" s="1"/>
  <c r="BQ12" i="25" s="1"/>
  <c r="BQ55" i="9"/>
  <c r="BQ42" i="9"/>
  <c r="BQ44" i="9"/>
  <c r="BP80" i="15"/>
  <c r="BP82" i="15" s="1"/>
  <c r="BP32" i="15"/>
  <c r="BP27" i="15"/>
  <c r="BP35" i="25" s="1"/>
  <c r="BQ90" i="13"/>
  <c r="BQ75" i="13"/>
  <c r="BQ60" i="13"/>
  <c r="BQ40" i="13"/>
  <c r="BQ42" i="13" s="1"/>
  <c r="BQ13" i="25" l="1"/>
  <c r="BQ11" i="25"/>
  <c r="BQ19" i="25"/>
  <c r="BQ15" i="25"/>
  <c r="BQ53" i="9"/>
  <c r="BQ51" i="9"/>
  <c r="BQ16" i="25" s="1"/>
  <c r="BQ48" i="9"/>
  <c r="BQ21" i="25" s="1"/>
  <c r="BQ22" i="25" s="1"/>
  <c r="BQ45" i="9"/>
  <c r="BQ46" i="9"/>
  <c r="BQ47" i="9" s="1"/>
  <c r="BQ43" i="9"/>
  <c r="BQ92" i="13"/>
  <c r="BP16" i="9"/>
  <c r="BP7" i="25" s="1"/>
  <c r="BP65" i="9"/>
  <c r="BP29" i="25" s="1"/>
  <c r="CU65" i="9"/>
  <c r="CS65" i="9"/>
  <c r="CR65" i="9"/>
  <c r="CT65" i="9"/>
  <c r="CU8" i="15"/>
  <c r="CU9" i="15"/>
  <c r="CU10" i="15"/>
  <c r="CU11" i="15"/>
  <c r="CU12" i="15"/>
  <c r="CU13" i="15"/>
  <c r="CU14" i="15"/>
  <c r="CU15" i="15"/>
  <c r="CU16" i="15"/>
  <c r="CU17" i="15"/>
  <c r="CU18" i="15"/>
  <c r="CU19" i="15"/>
  <c r="CU20" i="15"/>
  <c r="CU21" i="15"/>
  <c r="CU22" i="15"/>
  <c r="CU23" i="15"/>
  <c r="CU24" i="15"/>
  <c r="CU25" i="15"/>
  <c r="CU26" i="15"/>
  <c r="CT7" i="15"/>
  <c r="CT8" i="15"/>
  <c r="CT9" i="15"/>
  <c r="CT10" i="15"/>
  <c r="CT11" i="15"/>
  <c r="CT12" i="15"/>
  <c r="CT13" i="15"/>
  <c r="CT14" i="15"/>
  <c r="CT15" i="15"/>
  <c r="CT16" i="15"/>
  <c r="CT17" i="15"/>
  <c r="CT18" i="15"/>
  <c r="CT19" i="15"/>
  <c r="CT20" i="15"/>
  <c r="CT21" i="15"/>
  <c r="CT22" i="15"/>
  <c r="CT23" i="15"/>
  <c r="CT24" i="15"/>
  <c r="CT25" i="15"/>
  <c r="CT26" i="15"/>
  <c r="CS7" i="15"/>
  <c r="CS8" i="15"/>
  <c r="CS9" i="15"/>
  <c r="CS10" i="15"/>
  <c r="CS11" i="15"/>
  <c r="CS12" i="15"/>
  <c r="CS13" i="15"/>
  <c r="CS14" i="15"/>
  <c r="CS15" i="15"/>
  <c r="CS16" i="15"/>
  <c r="CS17" i="15"/>
  <c r="CS18" i="15"/>
  <c r="CS19" i="15"/>
  <c r="CS20" i="15"/>
  <c r="CS21" i="15"/>
  <c r="CS22" i="15"/>
  <c r="CS23" i="15"/>
  <c r="CS24" i="15"/>
  <c r="CS25" i="15"/>
  <c r="CS26" i="15"/>
  <c r="CR7" i="15"/>
  <c r="CR8" i="15"/>
  <c r="CR9" i="15"/>
  <c r="CR10" i="15"/>
  <c r="CR11" i="15"/>
  <c r="CR12" i="15"/>
  <c r="CR13" i="15"/>
  <c r="CR14" i="15"/>
  <c r="CR15" i="15"/>
  <c r="CR16" i="15"/>
  <c r="CR17" i="15"/>
  <c r="CR18" i="15"/>
  <c r="CR19" i="15"/>
  <c r="CR20" i="15"/>
  <c r="CR21" i="15"/>
  <c r="CR22" i="15"/>
  <c r="CR23" i="15"/>
  <c r="CR24" i="15"/>
  <c r="CR25" i="15"/>
  <c r="CR26" i="15"/>
  <c r="CQ7" i="15"/>
  <c r="CQ8" i="15"/>
  <c r="CQ9" i="15"/>
  <c r="CQ10" i="15"/>
  <c r="CQ11" i="15"/>
  <c r="CQ12" i="15"/>
  <c r="CQ13" i="15"/>
  <c r="CQ14" i="15"/>
  <c r="CQ15" i="15"/>
  <c r="CQ16" i="15"/>
  <c r="CQ17" i="15"/>
  <c r="CQ18" i="15"/>
  <c r="CQ19" i="15"/>
  <c r="CQ20" i="15"/>
  <c r="CQ21" i="15"/>
  <c r="CQ22" i="15"/>
  <c r="CQ23" i="15"/>
  <c r="CQ24" i="15"/>
  <c r="CQ25" i="15"/>
  <c r="CQ26" i="15"/>
  <c r="CP7" i="15"/>
  <c r="CP8" i="15"/>
  <c r="CP9" i="15"/>
  <c r="CP10" i="15"/>
  <c r="CP11" i="15"/>
  <c r="CP12" i="15"/>
  <c r="CP13" i="15"/>
  <c r="CP14" i="15"/>
  <c r="CP15" i="15"/>
  <c r="CP16" i="15"/>
  <c r="CP17" i="15"/>
  <c r="CP18" i="15"/>
  <c r="CP19" i="15"/>
  <c r="CP20" i="15"/>
  <c r="CP21" i="15"/>
  <c r="CP22" i="15"/>
  <c r="CP23" i="15"/>
  <c r="CP24" i="15"/>
  <c r="CP25" i="15"/>
  <c r="CP26" i="15"/>
  <c r="CO7" i="15"/>
  <c r="CO8" i="15"/>
  <c r="CO9" i="15"/>
  <c r="CO10" i="15"/>
  <c r="CO11" i="15"/>
  <c r="CO12" i="15"/>
  <c r="CO13" i="15"/>
  <c r="CO14" i="15"/>
  <c r="CO15" i="15"/>
  <c r="CO16" i="15"/>
  <c r="CO17" i="15"/>
  <c r="CO18" i="15"/>
  <c r="CO19" i="15"/>
  <c r="CO20" i="15"/>
  <c r="CO21" i="15"/>
  <c r="CO22" i="15"/>
  <c r="CO23" i="15"/>
  <c r="CO24" i="15"/>
  <c r="CO25" i="15"/>
  <c r="CO26" i="15"/>
  <c r="CN7" i="15"/>
  <c r="CN8" i="15"/>
  <c r="CN9" i="15"/>
  <c r="CN10" i="15"/>
  <c r="CN11" i="15"/>
  <c r="CN12" i="15"/>
  <c r="CN13" i="15"/>
  <c r="CN14" i="15"/>
  <c r="CN15" i="15"/>
  <c r="CN16" i="15"/>
  <c r="CN17" i="15"/>
  <c r="CN18" i="15"/>
  <c r="CN19" i="15"/>
  <c r="CN20" i="15"/>
  <c r="CN21" i="15"/>
  <c r="CN22" i="15"/>
  <c r="CN23" i="15"/>
  <c r="CN24" i="15"/>
  <c r="CN25" i="15"/>
  <c r="CN26" i="15"/>
  <c r="CM7" i="15"/>
  <c r="CM8" i="15"/>
  <c r="CM9" i="15"/>
  <c r="CM10" i="15"/>
  <c r="CM11" i="15"/>
  <c r="CM12" i="15"/>
  <c r="CM13" i="15"/>
  <c r="CM14" i="15"/>
  <c r="CM15" i="15"/>
  <c r="CM16" i="15"/>
  <c r="CM17" i="15"/>
  <c r="CM18" i="15"/>
  <c r="CM19" i="15"/>
  <c r="CM20" i="15"/>
  <c r="CM21" i="15"/>
  <c r="CM22" i="15"/>
  <c r="CM23" i="15"/>
  <c r="CM24" i="15"/>
  <c r="CM25" i="15"/>
  <c r="CM26" i="15"/>
  <c r="CL7" i="15"/>
  <c r="CL8" i="15"/>
  <c r="CL9" i="15"/>
  <c r="CL10" i="15"/>
  <c r="CL11" i="15"/>
  <c r="CL12" i="15"/>
  <c r="CL13" i="15"/>
  <c r="CL14" i="15"/>
  <c r="CL15" i="15"/>
  <c r="CL16" i="15"/>
  <c r="CL17" i="15"/>
  <c r="CL18" i="15"/>
  <c r="CL19" i="15"/>
  <c r="CL20" i="15"/>
  <c r="CL21" i="15"/>
  <c r="CL22" i="15"/>
  <c r="CL23" i="15"/>
  <c r="CL24" i="15"/>
  <c r="CL25" i="15"/>
  <c r="CL26" i="15"/>
  <c r="CK7" i="15"/>
  <c r="CK8" i="15"/>
  <c r="CK9" i="15"/>
  <c r="CK10" i="15"/>
  <c r="CK11" i="15"/>
  <c r="CK12" i="15"/>
  <c r="CK13" i="15"/>
  <c r="CK14" i="15"/>
  <c r="CK15" i="15"/>
  <c r="CK16" i="15"/>
  <c r="CK17" i="15"/>
  <c r="CK18" i="15"/>
  <c r="CK19" i="15"/>
  <c r="CK20" i="15"/>
  <c r="CK21" i="15"/>
  <c r="CK22" i="15"/>
  <c r="CK23" i="15"/>
  <c r="CK24" i="15"/>
  <c r="CK25" i="15"/>
  <c r="CK26" i="15"/>
  <c r="CJ7" i="15"/>
  <c r="CJ8" i="15"/>
  <c r="CJ9" i="15"/>
  <c r="CJ10" i="15"/>
  <c r="CJ11" i="15"/>
  <c r="CJ12" i="15"/>
  <c r="CJ13" i="15"/>
  <c r="CJ14" i="15"/>
  <c r="CJ15" i="15"/>
  <c r="CJ16" i="15"/>
  <c r="CJ17" i="15"/>
  <c r="CJ18" i="15"/>
  <c r="CJ19" i="15"/>
  <c r="CJ20" i="15"/>
  <c r="CJ21" i="15"/>
  <c r="CJ22" i="15"/>
  <c r="CJ23" i="15"/>
  <c r="CJ24" i="15"/>
  <c r="CJ25" i="15"/>
  <c r="CJ26" i="15"/>
  <c r="CI7" i="15"/>
  <c r="CI8" i="15"/>
  <c r="CI9" i="15"/>
  <c r="CI10" i="15"/>
  <c r="CI11" i="15"/>
  <c r="CI12" i="15"/>
  <c r="CI13" i="15"/>
  <c r="CI14" i="15"/>
  <c r="CI15" i="15"/>
  <c r="CI16" i="15"/>
  <c r="CI17" i="15"/>
  <c r="CI18" i="15"/>
  <c r="CI19" i="15"/>
  <c r="CI20" i="15"/>
  <c r="CI21" i="15"/>
  <c r="CI22" i="15"/>
  <c r="CI23" i="15"/>
  <c r="CI24" i="15"/>
  <c r="CI25" i="15"/>
  <c r="CI26" i="15"/>
  <c r="CH7" i="15"/>
  <c r="CH8" i="15"/>
  <c r="CH9" i="15"/>
  <c r="CH10" i="15"/>
  <c r="CH11" i="15"/>
  <c r="CH12" i="15"/>
  <c r="CH13" i="15"/>
  <c r="CH14" i="15"/>
  <c r="CH15" i="15"/>
  <c r="CH16" i="15"/>
  <c r="CH17" i="15"/>
  <c r="CH18" i="15"/>
  <c r="CH19" i="15"/>
  <c r="CH20" i="15"/>
  <c r="CH21" i="15"/>
  <c r="CH22" i="15"/>
  <c r="CH23" i="15"/>
  <c r="CH24" i="15"/>
  <c r="CH25" i="15"/>
  <c r="CH26" i="15"/>
  <c r="CG7" i="15"/>
  <c r="CG8" i="15"/>
  <c r="CG9" i="15"/>
  <c r="CG10" i="15"/>
  <c r="CG11" i="15"/>
  <c r="CG12" i="15"/>
  <c r="CG13" i="15"/>
  <c r="CG14" i="15"/>
  <c r="CG15" i="15"/>
  <c r="CG16" i="15"/>
  <c r="CG17" i="15"/>
  <c r="CG18" i="15"/>
  <c r="CG19" i="15"/>
  <c r="CG20" i="15"/>
  <c r="CG21" i="15"/>
  <c r="CG22" i="15"/>
  <c r="CG23" i="15"/>
  <c r="CG24" i="15"/>
  <c r="CG25" i="15"/>
  <c r="CG26" i="15"/>
  <c r="CF7" i="15"/>
  <c r="CF8" i="15"/>
  <c r="CF9" i="15"/>
  <c r="CF10" i="15"/>
  <c r="CF11" i="15"/>
  <c r="CF12" i="15"/>
  <c r="CF13" i="15"/>
  <c r="CF14" i="15"/>
  <c r="CF15" i="15"/>
  <c r="CF16" i="15"/>
  <c r="CF17" i="15"/>
  <c r="CF18" i="15"/>
  <c r="CF19" i="15"/>
  <c r="CF20" i="15"/>
  <c r="CF21" i="15"/>
  <c r="CF22" i="15"/>
  <c r="CF23" i="15"/>
  <c r="CF24" i="15"/>
  <c r="CF25" i="15"/>
  <c r="CF26" i="15"/>
  <c r="BO65" i="9"/>
  <c r="BO29" i="25" s="1"/>
  <c r="BO33" i="25" s="1"/>
  <c r="CU12" i="9"/>
  <c r="CU22" i="9"/>
  <c r="CU25" i="9"/>
  <c r="CU14" i="9"/>
  <c r="CT6" i="9"/>
  <c r="CT12" i="9"/>
  <c r="CT22" i="9"/>
  <c r="CT25" i="9"/>
  <c r="CT14" i="9"/>
  <c r="CS6" i="9"/>
  <c r="CS12" i="9"/>
  <c r="CS22" i="9"/>
  <c r="CS25" i="9"/>
  <c r="CS14" i="9"/>
  <c r="CR6" i="9"/>
  <c r="CR12" i="9"/>
  <c r="CR22" i="9"/>
  <c r="CR25" i="9"/>
  <c r="CR14" i="9"/>
  <c r="CQ6" i="9"/>
  <c r="CQ12" i="9"/>
  <c r="CQ22" i="9"/>
  <c r="CQ25" i="9"/>
  <c r="CQ14" i="9"/>
  <c r="CP6" i="9"/>
  <c r="CP12" i="9"/>
  <c r="CP22" i="9"/>
  <c r="CP25" i="9"/>
  <c r="CP14" i="9"/>
  <c r="CO6" i="9"/>
  <c r="CO12" i="9"/>
  <c r="CO22" i="9"/>
  <c r="CO25" i="9"/>
  <c r="CO14" i="9"/>
  <c r="CN6" i="9"/>
  <c r="CN12" i="9"/>
  <c r="CN22" i="9"/>
  <c r="CN25" i="9"/>
  <c r="CN14" i="9"/>
  <c r="CM6" i="9"/>
  <c r="CM12" i="9"/>
  <c r="CM22" i="9"/>
  <c r="CM25" i="9"/>
  <c r="CM14" i="9"/>
  <c r="CL6" i="9"/>
  <c r="CL12" i="9"/>
  <c r="CL22" i="9"/>
  <c r="CL25" i="9"/>
  <c r="CL14" i="9"/>
  <c r="CK6" i="9"/>
  <c r="CK12" i="9"/>
  <c r="CK22" i="9"/>
  <c r="CK25" i="9"/>
  <c r="CK14" i="9"/>
  <c r="CJ6" i="9"/>
  <c r="CJ12" i="9"/>
  <c r="CJ22" i="9"/>
  <c r="CJ25" i="9"/>
  <c r="CJ14" i="9"/>
  <c r="CI6" i="9"/>
  <c r="CI12" i="9"/>
  <c r="CI22" i="9"/>
  <c r="CI25" i="9"/>
  <c r="CI14" i="9"/>
  <c r="CH6" i="9"/>
  <c r="CH12" i="9"/>
  <c r="CH22" i="9"/>
  <c r="CH25" i="9"/>
  <c r="CH14" i="9"/>
  <c r="CG6" i="9"/>
  <c r="CG12" i="9"/>
  <c r="CG22" i="9"/>
  <c r="CG25" i="9"/>
  <c r="CG14" i="9"/>
  <c r="CF12" i="9"/>
  <c r="CF22" i="9"/>
  <c r="CF25" i="9"/>
  <c r="CF14" i="9"/>
  <c r="CU11" i="9"/>
  <c r="CT11" i="9"/>
  <c r="CS11" i="9"/>
  <c r="CR11" i="9"/>
  <c r="CQ11" i="9"/>
  <c r="CP11" i="9"/>
  <c r="CO11" i="9"/>
  <c r="CN11" i="9"/>
  <c r="CM11" i="9"/>
  <c r="CL11" i="9"/>
  <c r="CK11" i="9"/>
  <c r="CJ11" i="9"/>
  <c r="CI11" i="9"/>
  <c r="CH11" i="9"/>
  <c r="CG11" i="9"/>
  <c r="CF11" i="9"/>
  <c r="BK16" i="9"/>
  <c r="BL16" i="9"/>
  <c r="BM16" i="9"/>
  <c r="BN16" i="9"/>
  <c r="CU7" i="9"/>
  <c r="CU8" i="9"/>
  <c r="CU9" i="9"/>
  <c r="CU10" i="9"/>
  <c r="CU13" i="9"/>
  <c r="CU15" i="9"/>
  <c r="CU17" i="9"/>
  <c r="BG16" i="9"/>
  <c r="BG7" i="25" s="1"/>
  <c r="BH16" i="9"/>
  <c r="BI16" i="9"/>
  <c r="BI7" i="25" s="1"/>
  <c r="BJ16" i="9"/>
  <c r="CT8" i="9"/>
  <c r="CT9" i="9"/>
  <c r="CT10" i="9"/>
  <c r="CT13" i="9"/>
  <c r="CT15" i="9"/>
  <c r="CT17" i="9"/>
  <c r="BC16" i="9"/>
  <c r="BD16" i="9"/>
  <c r="BE16" i="9"/>
  <c r="BF52" i="9"/>
  <c r="BF16" i="9"/>
  <c r="BF7" i="25" s="1"/>
  <c r="CS8" i="9"/>
  <c r="CS9" i="9"/>
  <c r="CS10" i="9"/>
  <c r="CS13" i="9"/>
  <c r="CS15" i="9"/>
  <c r="CS17" i="9"/>
  <c r="AY16" i="9"/>
  <c r="AY7" i="25" s="1"/>
  <c r="AZ16" i="9"/>
  <c r="BA16" i="9"/>
  <c r="BA7" i="25" s="1"/>
  <c r="BB16" i="9"/>
  <c r="CR7" i="9"/>
  <c r="CR8" i="9"/>
  <c r="CR9" i="9"/>
  <c r="CR10" i="9"/>
  <c r="CR13" i="9"/>
  <c r="CR15" i="9"/>
  <c r="CR17" i="9"/>
  <c r="AU16" i="9"/>
  <c r="AU7" i="25" s="1"/>
  <c r="AV16" i="9"/>
  <c r="AV7" i="25" s="1"/>
  <c r="AW16" i="9"/>
  <c r="AX16" i="9"/>
  <c r="AX7" i="25" s="1"/>
  <c r="CQ7" i="9"/>
  <c r="CQ8" i="9"/>
  <c r="CQ9" i="9"/>
  <c r="CQ10" i="9"/>
  <c r="CQ13" i="9"/>
  <c r="CQ15" i="9"/>
  <c r="CQ17" i="9"/>
  <c r="AQ16" i="9"/>
  <c r="AR16" i="9"/>
  <c r="AS16" i="9"/>
  <c r="AS7" i="25" s="1"/>
  <c r="AT16" i="9"/>
  <c r="CP7" i="9"/>
  <c r="CP8" i="9"/>
  <c r="CP9" i="9"/>
  <c r="CP10" i="9"/>
  <c r="CP13" i="9"/>
  <c r="CP15" i="9"/>
  <c r="CP17" i="9"/>
  <c r="AM16" i="9"/>
  <c r="AM7" i="25" s="1"/>
  <c r="AN16" i="9"/>
  <c r="AO16" i="9"/>
  <c r="AO7" i="25" s="1"/>
  <c r="AP16" i="9"/>
  <c r="CO7" i="9"/>
  <c r="CO8" i="9"/>
  <c r="CO9" i="9"/>
  <c r="CO10" i="9"/>
  <c r="CO13" i="9"/>
  <c r="CO15" i="9"/>
  <c r="CO17" i="9"/>
  <c r="AI16" i="9"/>
  <c r="AJ16" i="9"/>
  <c r="AK16" i="9"/>
  <c r="AL16" i="9"/>
  <c r="CN7" i="9"/>
  <c r="CN8" i="9"/>
  <c r="CN9" i="9"/>
  <c r="CN10" i="9"/>
  <c r="CN13" i="9"/>
  <c r="CN15" i="9"/>
  <c r="CN17" i="9"/>
  <c r="AE16" i="9"/>
  <c r="AF16" i="9"/>
  <c r="AG16" i="9"/>
  <c r="AH16" i="9"/>
  <c r="CM7" i="9"/>
  <c r="CM8" i="9"/>
  <c r="CM9" i="9"/>
  <c r="CM10" i="9"/>
  <c r="CM13" i="9"/>
  <c r="CM15" i="9"/>
  <c r="CM17" i="9"/>
  <c r="AA16" i="9"/>
  <c r="AA7" i="25" s="1"/>
  <c r="AB16" i="9"/>
  <c r="AC16" i="9"/>
  <c r="AD16" i="9"/>
  <c r="CL7" i="9"/>
  <c r="CL8" i="9"/>
  <c r="CL9" i="9"/>
  <c r="CL10" i="9"/>
  <c r="CL13" i="9"/>
  <c r="CL15" i="9"/>
  <c r="CL17" i="9"/>
  <c r="W16" i="9"/>
  <c r="X16" i="9"/>
  <c r="X7" i="25" s="1"/>
  <c r="Y16" i="9"/>
  <c r="Z16" i="9"/>
  <c r="CK7" i="9"/>
  <c r="CK8" i="9"/>
  <c r="CK9" i="9"/>
  <c r="CK10" i="9"/>
  <c r="CK13" i="9"/>
  <c r="CK15" i="9"/>
  <c r="CK17" i="9"/>
  <c r="T16" i="9"/>
  <c r="T19" i="9"/>
  <c r="T9" i="25" s="1"/>
  <c r="U16" i="9"/>
  <c r="U19" i="9"/>
  <c r="U9" i="25" s="1"/>
  <c r="V16" i="9"/>
  <c r="CJ7" i="9"/>
  <c r="CJ8" i="9"/>
  <c r="CJ9" i="9"/>
  <c r="CJ10" i="9"/>
  <c r="CJ13" i="9"/>
  <c r="CJ15" i="9"/>
  <c r="CJ17" i="9"/>
  <c r="O16" i="9"/>
  <c r="O19" i="9"/>
  <c r="O9" i="25" s="1"/>
  <c r="O32" i="9"/>
  <c r="P16" i="9"/>
  <c r="P19" i="9"/>
  <c r="P9" i="25" s="1"/>
  <c r="P32" i="9"/>
  <c r="Q16" i="9"/>
  <c r="Q19" i="9"/>
  <c r="Q9" i="25" s="1"/>
  <c r="R16" i="9"/>
  <c r="R7" i="25" s="1"/>
  <c r="CI7" i="9"/>
  <c r="CI8" i="9"/>
  <c r="CI9" i="9"/>
  <c r="CI10" i="9"/>
  <c r="CI13" i="9"/>
  <c r="CI15" i="9"/>
  <c r="CI17" i="9"/>
  <c r="K16" i="9"/>
  <c r="K20" i="9"/>
  <c r="L16" i="9"/>
  <c r="L20" i="9"/>
  <c r="M16" i="9"/>
  <c r="M20" i="9"/>
  <c r="N16" i="9"/>
  <c r="CH7" i="9"/>
  <c r="CH8" i="9"/>
  <c r="CH9" i="9"/>
  <c r="CH10" i="9"/>
  <c r="CH13" i="9"/>
  <c r="CH15" i="9"/>
  <c r="CH17" i="9"/>
  <c r="G52" i="9"/>
  <c r="G16" i="9"/>
  <c r="H16" i="9"/>
  <c r="H7" i="25" s="1"/>
  <c r="I16" i="9"/>
  <c r="J16" i="9"/>
  <c r="CG7" i="9"/>
  <c r="CG8" i="9"/>
  <c r="CG9" i="9"/>
  <c r="CG10" i="9"/>
  <c r="CG13" i="9"/>
  <c r="CG15" i="9"/>
  <c r="CG17" i="9"/>
  <c r="C16" i="9"/>
  <c r="D16" i="9"/>
  <c r="D7" i="25" s="1"/>
  <c r="E16" i="9"/>
  <c r="F16" i="9"/>
  <c r="CF7" i="9"/>
  <c r="CF8" i="9"/>
  <c r="CF9" i="9"/>
  <c r="CF10" i="9"/>
  <c r="CF13" i="9"/>
  <c r="CF15" i="9"/>
  <c r="CF17" i="9"/>
  <c r="BO16" i="9"/>
  <c r="BF40" i="9"/>
  <c r="BF44" i="9" s="1"/>
  <c r="BF48" i="9" s="1"/>
  <c r="BF21" i="25" s="1"/>
  <c r="BO56" i="9"/>
  <c r="BK56" i="9"/>
  <c r="BK18" i="25" s="1"/>
  <c r="BL56" i="9"/>
  <c r="BL18" i="25" s="1"/>
  <c r="BM56" i="9"/>
  <c r="BN56" i="9"/>
  <c r="BN18" i="25" s="1"/>
  <c r="BN20" i="25" s="1"/>
  <c r="BG56" i="9"/>
  <c r="BG18" i="25" s="1"/>
  <c r="BH56" i="9"/>
  <c r="BI56" i="9"/>
  <c r="BI18" i="25" s="1"/>
  <c r="BI20" i="25" s="1"/>
  <c r="BJ56" i="9"/>
  <c r="BC56" i="9"/>
  <c r="BD56" i="9"/>
  <c r="BD18" i="25" s="1"/>
  <c r="BD20" i="25" s="1"/>
  <c r="BE56" i="9"/>
  <c r="BE18" i="25" s="1"/>
  <c r="BE20" i="25" s="1"/>
  <c r="BF56" i="9"/>
  <c r="AY56" i="9"/>
  <c r="AZ56" i="9"/>
  <c r="BA56" i="9"/>
  <c r="BB56" i="9"/>
  <c r="AU56" i="9"/>
  <c r="AU18" i="25" s="1"/>
  <c r="AV56" i="9"/>
  <c r="AV18" i="25" s="1"/>
  <c r="AV20" i="25" s="1"/>
  <c r="AW56" i="9"/>
  <c r="AX56" i="9"/>
  <c r="AX18" i="25" s="1"/>
  <c r="AX20" i="25" s="1"/>
  <c r="AQ56" i="9"/>
  <c r="AR56" i="9"/>
  <c r="AR18" i="25" s="1"/>
  <c r="AR20" i="25" s="1"/>
  <c r="AS56" i="9"/>
  <c r="AS18" i="25" s="1"/>
  <c r="AS20" i="25" s="1"/>
  <c r="AT56" i="9"/>
  <c r="AM56" i="9"/>
  <c r="AM18" i="25" s="1"/>
  <c r="AN56" i="9"/>
  <c r="AN18" i="25" s="1"/>
  <c r="AN20" i="25" s="1"/>
  <c r="AO56" i="9"/>
  <c r="AP56" i="9"/>
  <c r="AI56" i="9"/>
  <c r="AJ56" i="9"/>
  <c r="AK56" i="9"/>
  <c r="AK18" i="25" s="1"/>
  <c r="AK20" i="25" s="1"/>
  <c r="AL56" i="9"/>
  <c r="AE56" i="9"/>
  <c r="AF56" i="9"/>
  <c r="AF18" i="25" s="1"/>
  <c r="AF20" i="25" s="1"/>
  <c r="AG56" i="9"/>
  <c r="AH56" i="9"/>
  <c r="AA56" i="9"/>
  <c r="AA18" i="25" s="1"/>
  <c r="AB56" i="9"/>
  <c r="AD56" i="9"/>
  <c r="W56" i="9"/>
  <c r="X56" i="9"/>
  <c r="Y56" i="9"/>
  <c r="Y18" i="25" s="1"/>
  <c r="Y20" i="25" s="1"/>
  <c r="Z56" i="9"/>
  <c r="S56" i="9"/>
  <c r="T56" i="9"/>
  <c r="T18" i="25" s="1"/>
  <c r="T20" i="25" s="1"/>
  <c r="U56" i="9"/>
  <c r="U18" i="25" s="1"/>
  <c r="U20" i="25" s="1"/>
  <c r="V56" i="9"/>
  <c r="V18" i="25" s="1"/>
  <c r="V20" i="25" s="1"/>
  <c r="O56" i="9"/>
  <c r="O18" i="25" s="1"/>
  <c r="P56" i="9"/>
  <c r="Q56" i="9"/>
  <c r="R56" i="9"/>
  <c r="R18" i="25" s="1"/>
  <c r="R20" i="25" s="1"/>
  <c r="K56" i="9"/>
  <c r="K18" i="25" s="1"/>
  <c r="L56" i="9"/>
  <c r="L18" i="25" s="1"/>
  <c r="L20" i="25" s="1"/>
  <c r="M56" i="9"/>
  <c r="M18" i="25" s="1"/>
  <c r="M20" i="25" s="1"/>
  <c r="N56" i="9"/>
  <c r="N18" i="25" s="1"/>
  <c r="N20" i="25" s="1"/>
  <c r="G56" i="9"/>
  <c r="H56" i="9"/>
  <c r="I56" i="9"/>
  <c r="J56" i="9"/>
  <c r="J18" i="25" s="1"/>
  <c r="J20" i="25" s="1"/>
  <c r="C56" i="9"/>
  <c r="C18" i="25" s="1"/>
  <c r="D56" i="9"/>
  <c r="E56" i="9"/>
  <c r="E18" i="25" s="1"/>
  <c r="E20" i="25" s="1"/>
  <c r="F56" i="9"/>
  <c r="F18" i="25" s="1"/>
  <c r="F20" i="25" s="1"/>
  <c r="BF54" i="9"/>
  <c r="BF14" i="25" s="1"/>
  <c r="G54" i="9"/>
  <c r="G14" i="25" s="1"/>
  <c r="CU59" i="15"/>
  <c r="CU60" i="15"/>
  <c r="CU61" i="15"/>
  <c r="CU62" i="15"/>
  <c r="BK63" i="15"/>
  <c r="CU63" i="15" s="1"/>
  <c r="CU64" i="15"/>
  <c r="CU65" i="15"/>
  <c r="CU66" i="15"/>
  <c r="CU67" i="15"/>
  <c r="CU68" i="15"/>
  <c r="CU69" i="15"/>
  <c r="CU70" i="15"/>
  <c r="CU71" i="15"/>
  <c r="CU72" i="15"/>
  <c r="CU73" i="15"/>
  <c r="CU74" i="15"/>
  <c r="CU76" i="15"/>
  <c r="CU77" i="15"/>
  <c r="CU81" i="15"/>
  <c r="CT59" i="15"/>
  <c r="CT60" i="15"/>
  <c r="CT61" i="15"/>
  <c r="CT62" i="15"/>
  <c r="CT63" i="15"/>
  <c r="CT64" i="15"/>
  <c r="CT65" i="15"/>
  <c r="CT66" i="15"/>
  <c r="CT67" i="15"/>
  <c r="CT68" i="15"/>
  <c r="CT69" i="15"/>
  <c r="CT70" i="15"/>
  <c r="CT71" i="15"/>
  <c r="CT72" i="15"/>
  <c r="CT73" i="15"/>
  <c r="CT74" i="15"/>
  <c r="CT75" i="15"/>
  <c r="CT76" i="15"/>
  <c r="CT77" i="15"/>
  <c r="CT81" i="15"/>
  <c r="CS59" i="15"/>
  <c r="CS60" i="15"/>
  <c r="CS61" i="15"/>
  <c r="CS62" i="15"/>
  <c r="CS63" i="15"/>
  <c r="CS64" i="15"/>
  <c r="CS65" i="15"/>
  <c r="CS66" i="15"/>
  <c r="CS67" i="15"/>
  <c r="CS68" i="15"/>
  <c r="CS69" i="15"/>
  <c r="CS70" i="15"/>
  <c r="CS71" i="15"/>
  <c r="CS72" i="15"/>
  <c r="CS73" i="15"/>
  <c r="CS74" i="15"/>
  <c r="CS75" i="15"/>
  <c r="CS76" i="15"/>
  <c r="CS77" i="15"/>
  <c r="CS81" i="15"/>
  <c r="CR59" i="15"/>
  <c r="CR60" i="15"/>
  <c r="CR61" i="15"/>
  <c r="CR62" i="15"/>
  <c r="CR63" i="15"/>
  <c r="CR64" i="15"/>
  <c r="CR65" i="15"/>
  <c r="CR66" i="15"/>
  <c r="CR67" i="15"/>
  <c r="CR68" i="15"/>
  <c r="CR69" i="15"/>
  <c r="CR70" i="15"/>
  <c r="CR71" i="15"/>
  <c r="CR72" i="15"/>
  <c r="CR73" i="15"/>
  <c r="CR74" i="15"/>
  <c r="CR75" i="15"/>
  <c r="CR76" i="15"/>
  <c r="CR77" i="15"/>
  <c r="CR81" i="15"/>
  <c r="CQ59" i="15"/>
  <c r="CQ60" i="15"/>
  <c r="CQ61" i="15"/>
  <c r="CQ62" i="15"/>
  <c r="CQ63" i="15"/>
  <c r="CQ64" i="15"/>
  <c r="CQ65" i="15"/>
  <c r="CQ66" i="15"/>
  <c r="CQ67" i="15"/>
  <c r="CQ68" i="15"/>
  <c r="CQ69" i="15"/>
  <c r="CQ70" i="15"/>
  <c r="CQ71" i="15"/>
  <c r="CQ72" i="15"/>
  <c r="CQ73" i="15"/>
  <c r="CQ74" i="15"/>
  <c r="CQ75" i="15"/>
  <c r="CQ76" i="15"/>
  <c r="CQ77" i="15"/>
  <c r="CQ81" i="15"/>
  <c r="CP59" i="15"/>
  <c r="CP60" i="15"/>
  <c r="CP61" i="15"/>
  <c r="CP62" i="15"/>
  <c r="CP63" i="15"/>
  <c r="CP64" i="15"/>
  <c r="CP65" i="15"/>
  <c r="CP66" i="15"/>
  <c r="CP67" i="15"/>
  <c r="CP68" i="15"/>
  <c r="CP69" i="15"/>
  <c r="CP70" i="15"/>
  <c r="CP71" i="15"/>
  <c r="CP72" i="15"/>
  <c r="CP73" i="15"/>
  <c r="CP74" i="15"/>
  <c r="CP75" i="15"/>
  <c r="CP76" i="15"/>
  <c r="CP77" i="15"/>
  <c r="CP81" i="15"/>
  <c r="CO59" i="15"/>
  <c r="CO60" i="15"/>
  <c r="CO61" i="15"/>
  <c r="CO62" i="15"/>
  <c r="CO63" i="15"/>
  <c r="CO64" i="15"/>
  <c r="CO65" i="15"/>
  <c r="CO66" i="15"/>
  <c r="CO67" i="15"/>
  <c r="CO68" i="15"/>
  <c r="CO69" i="15"/>
  <c r="CO70" i="15"/>
  <c r="CO71" i="15"/>
  <c r="CO72" i="15"/>
  <c r="CO73" i="15"/>
  <c r="CO74" i="15"/>
  <c r="CO75" i="15"/>
  <c r="CO76" i="15"/>
  <c r="CO77" i="15"/>
  <c r="CO81" i="15"/>
  <c r="CN59" i="15"/>
  <c r="CN60" i="15"/>
  <c r="CN61" i="15"/>
  <c r="CN62" i="15"/>
  <c r="CN63" i="15"/>
  <c r="CN64" i="15"/>
  <c r="CN65" i="15"/>
  <c r="CN66" i="15"/>
  <c r="CN67" i="15"/>
  <c r="CN68" i="15"/>
  <c r="CN69" i="15"/>
  <c r="CN70" i="15"/>
  <c r="CN71" i="15"/>
  <c r="CN72" i="15"/>
  <c r="CN73" i="15"/>
  <c r="CN74" i="15"/>
  <c r="CN75" i="15"/>
  <c r="CN76" i="15"/>
  <c r="CN77" i="15"/>
  <c r="CN81" i="15"/>
  <c r="CM59" i="15"/>
  <c r="CM60" i="15"/>
  <c r="CM61" i="15"/>
  <c r="CM62" i="15"/>
  <c r="CM63" i="15"/>
  <c r="CM64" i="15"/>
  <c r="CM65" i="15"/>
  <c r="CM66" i="15"/>
  <c r="CM67" i="15"/>
  <c r="CM68" i="15"/>
  <c r="CM69" i="15"/>
  <c r="CM70" i="15"/>
  <c r="CM71" i="15"/>
  <c r="CM72" i="15"/>
  <c r="CM73" i="15"/>
  <c r="CM74" i="15"/>
  <c r="CM75" i="15"/>
  <c r="CM76" i="15"/>
  <c r="CM77" i="15"/>
  <c r="CM81" i="15"/>
  <c r="CL59" i="15"/>
  <c r="CL60" i="15"/>
  <c r="CL61" i="15"/>
  <c r="CL62" i="15"/>
  <c r="CL63" i="15"/>
  <c r="CL64" i="15"/>
  <c r="CL65" i="15"/>
  <c r="CL66" i="15"/>
  <c r="CL67" i="15"/>
  <c r="CL68" i="15"/>
  <c r="CL69" i="15"/>
  <c r="CL70" i="15"/>
  <c r="CL71" i="15"/>
  <c r="CL72" i="15"/>
  <c r="CL73" i="15"/>
  <c r="CL74" i="15"/>
  <c r="CL75" i="15"/>
  <c r="CL76" i="15"/>
  <c r="CL77" i="15"/>
  <c r="CL81" i="15"/>
  <c r="CK59" i="15"/>
  <c r="CK60" i="15"/>
  <c r="CK61" i="15"/>
  <c r="CK62" i="15"/>
  <c r="CK63" i="15"/>
  <c r="CK64" i="15"/>
  <c r="CK65" i="15"/>
  <c r="CK66" i="15"/>
  <c r="CK67" i="15"/>
  <c r="CK68" i="15"/>
  <c r="CK69" i="15"/>
  <c r="CK70" i="15"/>
  <c r="CK71" i="15"/>
  <c r="CK72" i="15"/>
  <c r="CK73" i="15"/>
  <c r="CK74" i="15"/>
  <c r="CK75" i="15"/>
  <c r="CK76" i="15"/>
  <c r="CK77" i="15"/>
  <c r="CK81" i="15"/>
  <c r="CJ59" i="15"/>
  <c r="CJ60" i="15"/>
  <c r="CJ61" i="15"/>
  <c r="CJ62" i="15"/>
  <c r="CJ63" i="15"/>
  <c r="CJ64" i="15"/>
  <c r="CJ65" i="15"/>
  <c r="CJ66" i="15"/>
  <c r="CJ67" i="15"/>
  <c r="CJ68" i="15"/>
  <c r="CJ69" i="15"/>
  <c r="CJ70" i="15"/>
  <c r="CJ71" i="15"/>
  <c r="CJ72" i="15"/>
  <c r="CJ73" i="15"/>
  <c r="CJ74" i="15"/>
  <c r="CJ75" i="15"/>
  <c r="CJ76" i="15"/>
  <c r="CJ77" i="15"/>
  <c r="CI59" i="15"/>
  <c r="CI60" i="15"/>
  <c r="CI61" i="15"/>
  <c r="CI62" i="15"/>
  <c r="CI63" i="15"/>
  <c r="CI64" i="15"/>
  <c r="CI65" i="15"/>
  <c r="CI66" i="15"/>
  <c r="CI67" i="15"/>
  <c r="CI68" i="15"/>
  <c r="CI69" i="15"/>
  <c r="CI70" i="15"/>
  <c r="CI71" i="15"/>
  <c r="CI72" i="15"/>
  <c r="CI73" i="15"/>
  <c r="CI74" i="15"/>
  <c r="CI75" i="15"/>
  <c r="CI76" i="15"/>
  <c r="CI77" i="15"/>
  <c r="CH59" i="15"/>
  <c r="CH60" i="15"/>
  <c r="CH61" i="15"/>
  <c r="CH62" i="15"/>
  <c r="CH63" i="15"/>
  <c r="CH64" i="15"/>
  <c r="CH65" i="15"/>
  <c r="CH66" i="15"/>
  <c r="CH67" i="15"/>
  <c r="CH68" i="15"/>
  <c r="CH69" i="15"/>
  <c r="CH70" i="15"/>
  <c r="CH71" i="15"/>
  <c r="CH72" i="15"/>
  <c r="CH73" i="15"/>
  <c r="CH74" i="15"/>
  <c r="CH75" i="15"/>
  <c r="CH76" i="15"/>
  <c r="CH77" i="15"/>
  <c r="CH81" i="15"/>
  <c r="CG59" i="15"/>
  <c r="CG60" i="15"/>
  <c r="CG61" i="15"/>
  <c r="CG62" i="15"/>
  <c r="CG63" i="15"/>
  <c r="CG64" i="15"/>
  <c r="CG65" i="15"/>
  <c r="CG66" i="15"/>
  <c r="CG67" i="15"/>
  <c r="CG68" i="15"/>
  <c r="CG69" i="15"/>
  <c r="CG70" i="15"/>
  <c r="CG71" i="15"/>
  <c r="CG72" i="15"/>
  <c r="CG73" i="15"/>
  <c r="CG74" i="15"/>
  <c r="CG75" i="15"/>
  <c r="CG76" i="15"/>
  <c r="CG77" i="15"/>
  <c r="CF59" i="15"/>
  <c r="CF60" i="15"/>
  <c r="CF61" i="15"/>
  <c r="CF62" i="15"/>
  <c r="CF63" i="15"/>
  <c r="CF64" i="15"/>
  <c r="CF65" i="15"/>
  <c r="CF66" i="15"/>
  <c r="CF67" i="15"/>
  <c r="CF68" i="15"/>
  <c r="CF69" i="15"/>
  <c r="CF70" i="15"/>
  <c r="CF71" i="15"/>
  <c r="CF72" i="15"/>
  <c r="CF73" i="15"/>
  <c r="CF74" i="15"/>
  <c r="CF75" i="15"/>
  <c r="CF76" i="15"/>
  <c r="CF77" i="15"/>
  <c r="CF81" i="15"/>
  <c r="CU58" i="15"/>
  <c r="CT58" i="15"/>
  <c r="CS58" i="15"/>
  <c r="CR58" i="15"/>
  <c r="CQ58" i="15"/>
  <c r="CP58" i="15"/>
  <c r="CO58" i="15"/>
  <c r="CN58" i="15"/>
  <c r="CM58" i="15"/>
  <c r="CL58" i="15"/>
  <c r="CK58" i="15"/>
  <c r="CJ58" i="15"/>
  <c r="CI58" i="15"/>
  <c r="CH58" i="15"/>
  <c r="CG58" i="15"/>
  <c r="CF58" i="15"/>
  <c r="CU55" i="15"/>
  <c r="CT55" i="15"/>
  <c r="CS55" i="15"/>
  <c r="CR55" i="15"/>
  <c r="CQ55" i="15"/>
  <c r="CP55" i="15"/>
  <c r="CO55" i="15"/>
  <c r="CN55" i="15"/>
  <c r="CM55" i="15"/>
  <c r="CL55" i="15"/>
  <c r="CK55" i="15"/>
  <c r="CJ55" i="15"/>
  <c r="CI55" i="15"/>
  <c r="CH55" i="15"/>
  <c r="CG55" i="15"/>
  <c r="CF55" i="15"/>
  <c r="CU54" i="15"/>
  <c r="CT54" i="15"/>
  <c r="CS54" i="15"/>
  <c r="CR54" i="15"/>
  <c r="CQ54" i="15"/>
  <c r="CP54" i="15"/>
  <c r="CO54" i="15"/>
  <c r="CN54" i="15"/>
  <c r="CM54" i="15"/>
  <c r="CL54" i="15"/>
  <c r="CK54" i="15"/>
  <c r="CJ54" i="15"/>
  <c r="CI54" i="15"/>
  <c r="CH54" i="15"/>
  <c r="CG54" i="15"/>
  <c r="CF54" i="15"/>
  <c r="CT53" i="15"/>
  <c r="CS53" i="15"/>
  <c r="CR53" i="15"/>
  <c r="CQ53" i="15"/>
  <c r="CP53" i="15"/>
  <c r="CO53" i="15"/>
  <c r="CN53" i="15"/>
  <c r="CM53" i="15"/>
  <c r="CL53" i="15"/>
  <c r="CK53" i="15"/>
  <c r="CJ53" i="15"/>
  <c r="CI53" i="15"/>
  <c r="CH53" i="15"/>
  <c r="CG53" i="15"/>
  <c r="CF53" i="15"/>
  <c r="CU52" i="15"/>
  <c r="CT52" i="15"/>
  <c r="CS52" i="15"/>
  <c r="CR52" i="15"/>
  <c r="CQ52" i="15"/>
  <c r="CP52" i="15"/>
  <c r="CO52" i="15"/>
  <c r="CN52" i="15"/>
  <c r="CM52" i="15"/>
  <c r="CL52" i="15"/>
  <c r="CK52" i="15"/>
  <c r="CJ52" i="15"/>
  <c r="CI52" i="15"/>
  <c r="CH52" i="15"/>
  <c r="CG52" i="15"/>
  <c r="CF52" i="15"/>
  <c r="CU51" i="15"/>
  <c r="CT51" i="15"/>
  <c r="CS51" i="15"/>
  <c r="CR51" i="15"/>
  <c r="CQ51" i="15"/>
  <c r="CP51" i="15"/>
  <c r="CO51" i="15"/>
  <c r="CN51" i="15"/>
  <c r="CM51" i="15"/>
  <c r="CL51" i="15"/>
  <c r="CK51" i="15"/>
  <c r="CJ51" i="15"/>
  <c r="CI51" i="15"/>
  <c r="CH51" i="15"/>
  <c r="CG51" i="15"/>
  <c r="CF51" i="15"/>
  <c r="CU50" i="15"/>
  <c r="CT50" i="15"/>
  <c r="CS50" i="15"/>
  <c r="CR50" i="15"/>
  <c r="CQ50" i="15"/>
  <c r="CP50" i="15"/>
  <c r="CO50" i="15"/>
  <c r="CN50" i="15"/>
  <c r="CM50" i="15"/>
  <c r="CL50" i="15"/>
  <c r="CK50" i="15"/>
  <c r="CJ50" i="15"/>
  <c r="CI50" i="15"/>
  <c r="CH50" i="15"/>
  <c r="CG50" i="15"/>
  <c r="CF50" i="15"/>
  <c r="CU49" i="15"/>
  <c r="CT49" i="15"/>
  <c r="CS49" i="15"/>
  <c r="CR49" i="15"/>
  <c r="CQ49" i="15"/>
  <c r="CP49" i="15"/>
  <c r="CO49" i="15"/>
  <c r="CN49" i="15"/>
  <c r="CM49" i="15"/>
  <c r="CL49" i="15"/>
  <c r="CK49" i="15"/>
  <c r="CJ49" i="15"/>
  <c r="CI49" i="15"/>
  <c r="CH49" i="15"/>
  <c r="CG49" i="15"/>
  <c r="CF49" i="15"/>
  <c r="CU48" i="15"/>
  <c r="CT48" i="15"/>
  <c r="CS48" i="15"/>
  <c r="CR48" i="15"/>
  <c r="CQ48" i="15"/>
  <c r="CP48" i="15"/>
  <c r="CO48" i="15"/>
  <c r="CN48" i="15"/>
  <c r="CM48" i="15"/>
  <c r="CL48" i="15"/>
  <c r="CK48" i="15"/>
  <c r="CJ48" i="15"/>
  <c r="CI48" i="15"/>
  <c r="CH48" i="15"/>
  <c r="CG48" i="15"/>
  <c r="CF48" i="15"/>
  <c r="CU47" i="15"/>
  <c r="CT47" i="15"/>
  <c r="CS47" i="15"/>
  <c r="CR47" i="15"/>
  <c r="CQ47" i="15"/>
  <c r="CP47" i="15"/>
  <c r="CO47" i="15"/>
  <c r="CN47" i="15"/>
  <c r="CM47" i="15"/>
  <c r="CL47" i="15"/>
  <c r="CK47" i="15"/>
  <c r="CJ47" i="15"/>
  <c r="CI47" i="15"/>
  <c r="CH47" i="15"/>
  <c r="CG47" i="15"/>
  <c r="CF47" i="15"/>
  <c r="CT46" i="15"/>
  <c r="CS46" i="15"/>
  <c r="CR46" i="15"/>
  <c r="CQ46" i="15"/>
  <c r="CP46" i="15"/>
  <c r="CO46" i="15"/>
  <c r="CN46" i="15"/>
  <c r="CM46" i="15"/>
  <c r="CL46" i="15"/>
  <c r="CK46" i="15"/>
  <c r="CJ46" i="15"/>
  <c r="CI46" i="15"/>
  <c r="CH46" i="15"/>
  <c r="CG46" i="15"/>
  <c r="CF46" i="15"/>
  <c r="CT45" i="15"/>
  <c r="CS45" i="15"/>
  <c r="CR45" i="15"/>
  <c r="CQ45" i="15"/>
  <c r="CP45" i="15"/>
  <c r="CO45" i="15"/>
  <c r="CN45" i="15"/>
  <c r="CM45" i="15"/>
  <c r="CL45" i="15"/>
  <c r="CK45" i="15"/>
  <c r="CJ45" i="15"/>
  <c r="CI45" i="15"/>
  <c r="CH45" i="15"/>
  <c r="CG45" i="15"/>
  <c r="CF45" i="15"/>
  <c r="CT44" i="15"/>
  <c r="CS44" i="15"/>
  <c r="CR44" i="15"/>
  <c r="CQ44" i="15"/>
  <c r="CP44" i="15"/>
  <c r="CO44" i="15"/>
  <c r="CN44" i="15"/>
  <c r="CM44" i="15"/>
  <c r="CL44" i="15"/>
  <c r="CK44" i="15"/>
  <c r="CJ44" i="15"/>
  <c r="CI44" i="15"/>
  <c r="CH44" i="15"/>
  <c r="CG44" i="15"/>
  <c r="CF44" i="15"/>
  <c r="CT43" i="15"/>
  <c r="CS43" i="15"/>
  <c r="CR43" i="15"/>
  <c r="CQ43" i="15"/>
  <c r="CP43" i="15"/>
  <c r="CO43" i="15"/>
  <c r="CN43" i="15"/>
  <c r="CM43" i="15"/>
  <c r="CL43" i="15"/>
  <c r="CK43" i="15"/>
  <c r="CJ43" i="15"/>
  <c r="CI43" i="15"/>
  <c r="CH43" i="15"/>
  <c r="CG43" i="15"/>
  <c r="CF43" i="15"/>
  <c r="CT42" i="15"/>
  <c r="CS42" i="15"/>
  <c r="CR42" i="15"/>
  <c r="CQ42" i="15"/>
  <c r="CP42" i="15"/>
  <c r="CO42" i="15"/>
  <c r="CN42" i="15"/>
  <c r="CM42" i="15"/>
  <c r="CL42" i="15"/>
  <c r="CK42" i="15"/>
  <c r="CJ42" i="15"/>
  <c r="CI42" i="15"/>
  <c r="CH42" i="15"/>
  <c r="CG42" i="15"/>
  <c r="CF42" i="15"/>
  <c r="CT41" i="15"/>
  <c r="CS41" i="15"/>
  <c r="CR41" i="15"/>
  <c r="CQ41" i="15"/>
  <c r="CP41" i="15"/>
  <c r="CO41" i="15"/>
  <c r="CN41" i="15"/>
  <c r="CM41" i="15"/>
  <c r="CL41" i="15"/>
  <c r="CK41" i="15"/>
  <c r="CJ41" i="15"/>
  <c r="CI41" i="15"/>
  <c r="CH41" i="15"/>
  <c r="CG41" i="15"/>
  <c r="CF41" i="15"/>
  <c r="CT40" i="15"/>
  <c r="CS40" i="15"/>
  <c r="CR40" i="15"/>
  <c r="CQ40" i="15"/>
  <c r="CP40" i="15"/>
  <c r="CO40" i="15"/>
  <c r="CN40" i="15"/>
  <c r="CM40" i="15"/>
  <c r="CL40" i="15"/>
  <c r="CK40" i="15"/>
  <c r="CJ40" i="15"/>
  <c r="CI40" i="15"/>
  <c r="CH40" i="15"/>
  <c r="CG40" i="15"/>
  <c r="CF40" i="15"/>
  <c r="CT39" i="15"/>
  <c r="CS39" i="15"/>
  <c r="CR39" i="15"/>
  <c r="CQ39" i="15"/>
  <c r="CP39" i="15"/>
  <c r="CO39" i="15"/>
  <c r="CN39" i="15"/>
  <c r="CM39" i="15"/>
  <c r="CL39" i="15"/>
  <c r="CK39" i="15"/>
  <c r="CJ39" i="15"/>
  <c r="CI39" i="15"/>
  <c r="CH39" i="15"/>
  <c r="CG39" i="15"/>
  <c r="CF39" i="15"/>
  <c r="CT38" i="15"/>
  <c r="CS38" i="15"/>
  <c r="CR38" i="15"/>
  <c r="CQ38" i="15"/>
  <c r="CP38" i="15"/>
  <c r="CO38" i="15"/>
  <c r="CN38" i="15"/>
  <c r="CM38" i="15"/>
  <c r="CL38" i="15"/>
  <c r="CK38" i="15"/>
  <c r="CJ38" i="15"/>
  <c r="CI38" i="15"/>
  <c r="CH38" i="15"/>
  <c r="CG38" i="15"/>
  <c r="CF38" i="15"/>
  <c r="CT37" i="15"/>
  <c r="CS37" i="15"/>
  <c r="CR37" i="15"/>
  <c r="CQ37" i="15"/>
  <c r="CP37" i="15"/>
  <c r="CO37" i="15"/>
  <c r="CN37" i="15"/>
  <c r="CM37" i="15"/>
  <c r="CL37" i="15"/>
  <c r="CK37" i="15"/>
  <c r="CJ37" i="15"/>
  <c r="CI37" i="15"/>
  <c r="CH37" i="15"/>
  <c r="CG37" i="15"/>
  <c r="CF37" i="15"/>
  <c r="CT36" i="15"/>
  <c r="CS36" i="15"/>
  <c r="CR36" i="15"/>
  <c r="CQ36" i="15"/>
  <c r="CP36" i="15"/>
  <c r="CO36" i="15"/>
  <c r="CN36" i="15"/>
  <c r="CM36" i="15"/>
  <c r="CL36" i="15"/>
  <c r="CK36" i="15"/>
  <c r="CJ36" i="15"/>
  <c r="CI36" i="15"/>
  <c r="CH36" i="15"/>
  <c r="CG36" i="15"/>
  <c r="CF36" i="15"/>
  <c r="CT35" i="15"/>
  <c r="CS35" i="15"/>
  <c r="CR35" i="15"/>
  <c r="CQ35" i="15"/>
  <c r="CP35" i="15"/>
  <c r="CO35" i="15"/>
  <c r="CN35" i="15"/>
  <c r="CM35" i="15"/>
  <c r="CL35" i="15"/>
  <c r="CK35" i="15"/>
  <c r="CJ35" i="15"/>
  <c r="CI35" i="15"/>
  <c r="CH35" i="15"/>
  <c r="CG35" i="15"/>
  <c r="CF35" i="15"/>
  <c r="BK34" i="15"/>
  <c r="CU34" i="15" s="1"/>
  <c r="CT34" i="15"/>
  <c r="CS34" i="15"/>
  <c r="CR34" i="15"/>
  <c r="CQ34" i="15"/>
  <c r="CP34" i="15"/>
  <c r="CO34" i="15"/>
  <c r="CN34" i="15"/>
  <c r="CM34" i="15"/>
  <c r="CL34" i="15"/>
  <c r="CK34" i="15"/>
  <c r="CJ34" i="15"/>
  <c r="CI34" i="15"/>
  <c r="CH34" i="15"/>
  <c r="CG34" i="15"/>
  <c r="CF34" i="15"/>
  <c r="CT33" i="15"/>
  <c r="CS33" i="15"/>
  <c r="CR33" i="15"/>
  <c r="CQ33" i="15"/>
  <c r="CP33" i="15"/>
  <c r="CO33" i="15"/>
  <c r="CN33" i="15"/>
  <c r="CM33" i="15"/>
  <c r="CL33" i="15"/>
  <c r="CK33" i="15"/>
  <c r="CJ33" i="15"/>
  <c r="CI33" i="15"/>
  <c r="CH33" i="15"/>
  <c r="CG33" i="15"/>
  <c r="CF33" i="15"/>
  <c r="CT31" i="15"/>
  <c r="CS31" i="15"/>
  <c r="CR31" i="15"/>
  <c r="CQ31" i="15"/>
  <c r="CP31" i="15"/>
  <c r="CO31" i="15"/>
  <c r="CN31" i="15"/>
  <c r="CM31" i="15"/>
  <c r="CL31" i="15"/>
  <c r="CK31" i="15"/>
  <c r="CJ31" i="15"/>
  <c r="CI31" i="15"/>
  <c r="CH31" i="15"/>
  <c r="CG31" i="15"/>
  <c r="CF31" i="15"/>
  <c r="BO90" i="13"/>
  <c r="CV90" i="13" s="1"/>
  <c r="BO75" i="13"/>
  <c r="CV75" i="13" s="1"/>
  <c r="BO60" i="13"/>
  <c r="CV60" i="13" s="1"/>
  <c r="BK90" i="13"/>
  <c r="CU90" i="13" s="1"/>
  <c r="BK75" i="13"/>
  <c r="CU75" i="13" s="1"/>
  <c r="BK60" i="13"/>
  <c r="CU60" i="13" s="1"/>
  <c r="BG90" i="13"/>
  <c r="CT90" i="13" s="1"/>
  <c r="BG75" i="13"/>
  <c r="CT75" i="13" s="1"/>
  <c r="BG60" i="13"/>
  <c r="CT60" i="13" s="1"/>
  <c r="BC90" i="13"/>
  <c r="BC75" i="13"/>
  <c r="CS75" i="13" s="1"/>
  <c r="BC60" i="13"/>
  <c r="CS60" i="13" s="1"/>
  <c r="AY90" i="13"/>
  <c r="CR90" i="13" s="1"/>
  <c r="AY75" i="13"/>
  <c r="CR75" i="13" s="1"/>
  <c r="AY60" i="13"/>
  <c r="CR60" i="13" s="1"/>
  <c r="AU90" i="13"/>
  <c r="AU75" i="13"/>
  <c r="CQ75" i="13" s="1"/>
  <c r="AU60" i="13"/>
  <c r="CQ60" i="13" s="1"/>
  <c r="AQ90" i="13"/>
  <c r="CP90" i="13" s="1"/>
  <c r="AQ75" i="13"/>
  <c r="CP75" i="13" s="1"/>
  <c r="AQ60" i="13"/>
  <c r="CP60" i="13" s="1"/>
  <c r="AM90" i="13"/>
  <c r="CO90" i="13" s="1"/>
  <c r="AM75" i="13"/>
  <c r="CO75" i="13" s="1"/>
  <c r="AM60" i="13"/>
  <c r="CO60" i="13" s="1"/>
  <c r="AI90" i="13"/>
  <c r="CN90" i="13" s="1"/>
  <c r="AI75" i="13"/>
  <c r="CN75" i="13" s="1"/>
  <c r="AI60" i="13"/>
  <c r="CN60" i="13" s="1"/>
  <c r="AE90" i="13"/>
  <c r="CM90" i="13" s="1"/>
  <c r="AE75" i="13"/>
  <c r="CM75" i="13" s="1"/>
  <c r="AE60" i="13"/>
  <c r="CM60" i="13" s="1"/>
  <c r="AA90" i="13"/>
  <c r="CL90" i="13" s="1"/>
  <c r="AA75" i="13"/>
  <c r="CL75" i="13" s="1"/>
  <c r="AA60" i="13"/>
  <c r="CL60" i="13" s="1"/>
  <c r="W90" i="13"/>
  <c r="CK90" i="13" s="1"/>
  <c r="W75" i="13"/>
  <c r="CK75" i="13" s="1"/>
  <c r="W60" i="13"/>
  <c r="CK60" i="13" s="1"/>
  <c r="S90" i="13"/>
  <c r="CJ90" i="13" s="1"/>
  <c r="S75" i="13"/>
  <c r="CJ75" i="13" s="1"/>
  <c r="S60" i="13"/>
  <c r="CJ60" i="13" s="1"/>
  <c r="O60" i="13"/>
  <c r="CI60" i="13" s="1"/>
  <c r="O75" i="13"/>
  <c r="CI75" i="13" s="1"/>
  <c r="O90" i="13"/>
  <c r="K60" i="13"/>
  <c r="CH60" i="13" s="1"/>
  <c r="K75" i="13"/>
  <c r="K90" i="13"/>
  <c r="CH90" i="13" s="1"/>
  <c r="G60" i="13"/>
  <c r="CG60" i="13" s="1"/>
  <c r="G75" i="13"/>
  <c r="CG75" i="13" s="1"/>
  <c r="G90" i="13"/>
  <c r="CG90" i="13" s="1"/>
  <c r="CV89" i="13"/>
  <c r="CU89" i="13"/>
  <c r="CT89" i="13"/>
  <c r="CS89" i="13"/>
  <c r="CR89" i="13"/>
  <c r="CQ89" i="13"/>
  <c r="CP89" i="13"/>
  <c r="CO89" i="13"/>
  <c r="CN89" i="13"/>
  <c r="CM89" i="13"/>
  <c r="CL89" i="13"/>
  <c r="CK89" i="13"/>
  <c r="CJ89" i="13"/>
  <c r="CI89" i="13"/>
  <c r="CH89" i="13"/>
  <c r="CG89" i="13"/>
  <c r="CV88" i="13"/>
  <c r="CU88" i="13"/>
  <c r="CT88" i="13"/>
  <c r="CS88" i="13"/>
  <c r="CR88" i="13"/>
  <c r="CQ88" i="13"/>
  <c r="CP88" i="13"/>
  <c r="CO88" i="13"/>
  <c r="CN88" i="13"/>
  <c r="CM88" i="13"/>
  <c r="CL88" i="13"/>
  <c r="CK88" i="13"/>
  <c r="CJ88" i="13"/>
  <c r="CI88" i="13"/>
  <c r="CH88" i="13"/>
  <c r="CG88" i="13"/>
  <c r="CV87" i="13"/>
  <c r="CU87" i="13"/>
  <c r="CT87" i="13"/>
  <c r="CS87" i="13"/>
  <c r="CR87" i="13"/>
  <c r="CQ87" i="13"/>
  <c r="CP87" i="13"/>
  <c r="CO87" i="13"/>
  <c r="CN87" i="13"/>
  <c r="CM87" i="13"/>
  <c r="CL87" i="13"/>
  <c r="CK87" i="13"/>
  <c r="CJ87" i="13"/>
  <c r="CI87" i="13"/>
  <c r="CH87" i="13"/>
  <c r="CG87" i="13"/>
  <c r="CV86" i="13"/>
  <c r="CU86" i="13"/>
  <c r="CT86" i="13"/>
  <c r="CS86" i="13"/>
  <c r="CR86" i="13"/>
  <c r="CQ86" i="13"/>
  <c r="CP86" i="13"/>
  <c r="CO86" i="13"/>
  <c r="CN86" i="13"/>
  <c r="CM86" i="13"/>
  <c r="CL86" i="13"/>
  <c r="CK86" i="13"/>
  <c r="CJ86" i="13"/>
  <c r="CI86" i="13"/>
  <c r="CH86" i="13"/>
  <c r="CG86" i="13"/>
  <c r="CV85" i="13"/>
  <c r="CU85" i="13"/>
  <c r="CT85" i="13"/>
  <c r="CS85" i="13"/>
  <c r="CR85" i="13"/>
  <c r="CQ85" i="13"/>
  <c r="CP85" i="13"/>
  <c r="CO85" i="13"/>
  <c r="CN85" i="13"/>
  <c r="CM85" i="13"/>
  <c r="CL85" i="13"/>
  <c r="CK85" i="13"/>
  <c r="CJ85" i="13"/>
  <c r="CI85" i="13"/>
  <c r="CH85" i="13"/>
  <c r="CG85" i="13"/>
  <c r="CV84" i="13"/>
  <c r="CU84" i="13"/>
  <c r="CT84" i="13"/>
  <c r="CS84" i="13"/>
  <c r="CR84" i="13"/>
  <c r="CQ84" i="13"/>
  <c r="CP84" i="13"/>
  <c r="CO84" i="13"/>
  <c r="CN84" i="13"/>
  <c r="CM84" i="13"/>
  <c r="CL84" i="13"/>
  <c r="CK84" i="13"/>
  <c r="CJ84" i="13"/>
  <c r="CI84" i="13"/>
  <c r="CH84" i="13"/>
  <c r="CG84" i="13"/>
  <c r="CV83" i="13"/>
  <c r="CU83" i="13"/>
  <c r="CT83" i="13"/>
  <c r="CS83" i="13"/>
  <c r="CR83" i="13"/>
  <c r="CQ83" i="13"/>
  <c r="CP83" i="13"/>
  <c r="CO83" i="13"/>
  <c r="CN83" i="13"/>
  <c r="CM83" i="13"/>
  <c r="CL83" i="13"/>
  <c r="CK83" i="13"/>
  <c r="CJ83" i="13"/>
  <c r="CI83" i="13"/>
  <c r="CH83" i="13"/>
  <c r="CG83" i="13"/>
  <c r="CV82" i="13"/>
  <c r="CU82" i="13"/>
  <c r="CT82" i="13"/>
  <c r="CS82" i="13"/>
  <c r="CR82" i="13"/>
  <c r="CQ82" i="13"/>
  <c r="CP82" i="13"/>
  <c r="CO82" i="13"/>
  <c r="CN82" i="13"/>
  <c r="CM82" i="13"/>
  <c r="CL82" i="13"/>
  <c r="CK82" i="13"/>
  <c r="CJ82" i="13"/>
  <c r="CI82" i="13"/>
  <c r="CH82" i="13"/>
  <c r="CG82" i="13"/>
  <c r="CV81" i="13"/>
  <c r="CU81" i="13"/>
  <c r="CT81" i="13"/>
  <c r="CS81" i="13"/>
  <c r="CR81" i="13"/>
  <c r="CQ81" i="13"/>
  <c r="CP81" i="13"/>
  <c r="CO81" i="13"/>
  <c r="CN81" i="13"/>
  <c r="CM81" i="13"/>
  <c r="CL81" i="13"/>
  <c r="CK81" i="13"/>
  <c r="CJ81" i="13"/>
  <c r="CI81" i="13"/>
  <c r="CH81" i="13"/>
  <c r="CG81" i="13"/>
  <c r="CV80" i="13"/>
  <c r="CU80" i="13"/>
  <c r="CT80" i="13"/>
  <c r="CS80" i="13"/>
  <c r="CR80" i="13"/>
  <c r="CQ80" i="13"/>
  <c r="CP80" i="13"/>
  <c r="CO80" i="13"/>
  <c r="CN80" i="13"/>
  <c r="CM80" i="13"/>
  <c r="CL80" i="13"/>
  <c r="CK80" i="13"/>
  <c r="CJ80" i="13"/>
  <c r="CI80" i="13"/>
  <c r="CH80" i="13"/>
  <c r="CG80" i="13"/>
  <c r="CV77" i="13"/>
  <c r="CU77" i="13"/>
  <c r="CT77" i="13"/>
  <c r="CS77" i="13"/>
  <c r="CR77" i="13"/>
  <c r="CQ77" i="13"/>
  <c r="CP77" i="13"/>
  <c r="CO77" i="13"/>
  <c r="CN77" i="13"/>
  <c r="CM77" i="13"/>
  <c r="CL77" i="13"/>
  <c r="CK77" i="13"/>
  <c r="CJ77" i="13"/>
  <c r="CI77" i="13"/>
  <c r="CH77" i="13"/>
  <c r="CG77" i="13"/>
  <c r="CV74" i="13"/>
  <c r="CU74" i="13"/>
  <c r="CT74" i="13"/>
  <c r="CS74" i="13"/>
  <c r="CR74" i="13"/>
  <c r="CQ74" i="13"/>
  <c r="CP74" i="13"/>
  <c r="CO74" i="13"/>
  <c r="CN74" i="13"/>
  <c r="CM74" i="13"/>
  <c r="CL74" i="13"/>
  <c r="CK74" i="13"/>
  <c r="CJ74" i="13"/>
  <c r="CI74" i="13"/>
  <c r="CH74" i="13"/>
  <c r="CG74" i="13"/>
  <c r="CV73" i="13"/>
  <c r="CU73" i="13"/>
  <c r="CT73" i="13"/>
  <c r="CS73" i="13"/>
  <c r="CR73" i="13"/>
  <c r="CQ73" i="13"/>
  <c r="CP73" i="13"/>
  <c r="CO73" i="13"/>
  <c r="CN73" i="13"/>
  <c r="CM73" i="13"/>
  <c r="CL73" i="13"/>
  <c r="CK73" i="13"/>
  <c r="CJ73" i="13"/>
  <c r="CI73" i="13"/>
  <c r="CH73" i="13"/>
  <c r="CG73" i="13"/>
  <c r="CV72" i="13"/>
  <c r="CU72" i="13"/>
  <c r="CT72" i="13"/>
  <c r="CS72" i="13"/>
  <c r="CR72" i="13"/>
  <c r="CQ72" i="13"/>
  <c r="CP72" i="13"/>
  <c r="CO72" i="13"/>
  <c r="CN72" i="13"/>
  <c r="CM72" i="13"/>
  <c r="CL72" i="13"/>
  <c r="CK72" i="13"/>
  <c r="CJ72" i="13"/>
  <c r="CI72" i="13"/>
  <c r="CH72" i="13"/>
  <c r="CG72" i="13"/>
  <c r="CV71" i="13"/>
  <c r="CU71" i="13"/>
  <c r="CT71" i="13"/>
  <c r="CS71" i="13"/>
  <c r="CR71" i="13"/>
  <c r="CQ71" i="13"/>
  <c r="CP71" i="13"/>
  <c r="CO71" i="13"/>
  <c r="CN71" i="13"/>
  <c r="CM71" i="13"/>
  <c r="CL71" i="13"/>
  <c r="CK71" i="13"/>
  <c r="CJ71" i="13"/>
  <c r="CI71" i="13"/>
  <c r="CH71" i="13"/>
  <c r="CG71" i="13"/>
  <c r="CV70" i="13"/>
  <c r="CU70" i="13"/>
  <c r="CT70" i="13"/>
  <c r="CS70" i="13"/>
  <c r="CR70" i="13"/>
  <c r="CQ70" i="13"/>
  <c r="CP70" i="13"/>
  <c r="CO70" i="13"/>
  <c r="CN70" i="13"/>
  <c r="CM70" i="13"/>
  <c r="CL70" i="13"/>
  <c r="CK70" i="13"/>
  <c r="CJ70" i="13"/>
  <c r="CI70" i="13"/>
  <c r="CH70" i="13"/>
  <c r="CG70" i="13"/>
  <c r="CV69" i="13"/>
  <c r="CU69" i="13"/>
  <c r="CT69" i="13"/>
  <c r="CS69" i="13"/>
  <c r="CR69" i="13"/>
  <c r="CQ69" i="13"/>
  <c r="CP69" i="13"/>
  <c r="CO69" i="13"/>
  <c r="CN69" i="13"/>
  <c r="CM69" i="13"/>
  <c r="CL69" i="13"/>
  <c r="CK69" i="13"/>
  <c r="CJ69" i="13"/>
  <c r="CI69" i="13"/>
  <c r="CH69" i="13"/>
  <c r="CG69" i="13"/>
  <c r="CV68" i="13"/>
  <c r="CU68" i="13"/>
  <c r="CT68" i="13"/>
  <c r="CS68" i="13"/>
  <c r="CR68" i="13"/>
  <c r="CQ68" i="13"/>
  <c r="CP68" i="13"/>
  <c r="CO68" i="13"/>
  <c r="CN68" i="13"/>
  <c r="CM68" i="13"/>
  <c r="CL68" i="13"/>
  <c r="CK68" i="13"/>
  <c r="CJ68" i="13"/>
  <c r="CI68" i="13"/>
  <c r="CH68" i="13"/>
  <c r="CG68" i="13"/>
  <c r="CV67" i="13"/>
  <c r="CU67" i="13"/>
  <c r="CT67" i="13"/>
  <c r="CS67" i="13"/>
  <c r="CR67" i="13"/>
  <c r="CQ67" i="13"/>
  <c r="CP67" i="13"/>
  <c r="CO67" i="13"/>
  <c r="CN67" i="13"/>
  <c r="CM67" i="13"/>
  <c r="CL67" i="13"/>
  <c r="CK67" i="13"/>
  <c r="CJ67" i="13"/>
  <c r="CI67" i="13"/>
  <c r="CH67" i="13"/>
  <c r="CG67" i="13"/>
  <c r="CV66" i="13"/>
  <c r="CU66" i="13"/>
  <c r="CT66" i="13"/>
  <c r="CS66" i="13"/>
  <c r="CR66" i="13"/>
  <c r="CQ66" i="13"/>
  <c r="CP66" i="13"/>
  <c r="CO66" i="13"/>
  <c r="CN66" i="13"/>
  <c r="CM66" i="13"/>
  <c r="CL66" i="13"/>
  <c r="CK66" i="13"/>
  <c r="CJ66" i="13"/>
  <c r="CI66" i="13"/>
  <c r="CH66" i="13"/>
  <c r="CG66" i="13"/>
  <c r="CV65" i="13"/>
  <c r="CU65" i="13"/>
  <c r="CT65" i="13"/>
  <c r="CS65" i="13"/>
  <c r="CR65" i="13"/>
  <c r="CQ65" i="13"/>
  <c r="CP65" i="13"/>
  <c r="CO65" i="13"/>
  <c r="CN65" i="13"/>
  <c r="CM65" i="13"/>
  <c r="CL65" i="13"/>
  <c r="CK65" i="13"/>
  <c r="CJ65" i="13"/>
  <c r="CI65" i="13"/>
  <c r="CH65" i="13"/>
  <c r="CG65" i="13"/>
  <c r="CV64" i="13"/>
  <c r="CU64" i="13"/>
  <c r="CT64" i="13"/>
  <c r="CS64" i="13"/>
  <c r="CR64" i="13"/>
  <c r="CQ64" i="13"/>
  <c r="CP64" i="13"/>
  <c r="CO64" i="13"/>
  <c r="CN64" i="13"/>
  <c r="CM64" i="13"/>
  <c r="CL64" i="13"/>
  <c r="CK64" i="13"/>
  <c r="CJ64" i="13"/>
  <c r="CI64" i="13"/>
  <c r="CH64" i="13"/>
  <c r="CG64" i="13"/>
  <c r="CV63" i="13"/>
  <c r="CU63" i="13"/>
  <c r="CT63" i="13"/>
  <c r="CS63" i="13"/>
  <c r="CR63" i="13"/>
  <c r="CQ63" i="13"/>
  <c r="CP63" i="13"/>
  <c r="CO63" i="13"/>
  <c r="CN63" i="13"/>
  <c r="CM63" i="13"/>
  <c r="CL63" i="13"/>
  <c r="CK63" i="13"/>
  <c r="CJ63" i="13"/>
  <c r="CI63" i="13"/>
  <c r="CH63" i="13"/>
  <c r="CG63" i="13"/>
  <c r="CV59" i="13"/>
  <c r="CU59" i="13"/>
  <c r="CT59" i="13"/>
  <c r="CS59" i="13"/>
  <c r="CR59" i="13"/>
  <c r="CQ59" i="13"/>
  <c r="CP59" i="13"/>
  <c r="CO59" i="13"/>
  <c r="CN59" i="13"/>
  <c r="CM59" i="13"/>
  <c r="CL59" i="13"/>
  <c r="CK59" i="13"/>
  <c r="CJ59" i="13"/>
  <c r="CI59" i="13"/>
  <c r="CH59" i="13"/>
  <c r="CG59" i="13"/>
  <c r="CV58" i="13"/>
  <c r="CU58" i="13"/>
  <c r="CT58" i="13"/>
  <c r="CS58" i="13"/>
  <c r="CR58" i="13"/>
  <c r="CQ58" i="13"/>
  <c r="CP58" i="13"/>
  <c r="CO58" i="13"/>
  <c r="CN58" i="13"/>
  <c r="CM58" i="13"/>
  <c r="CL58" i="13"/>
  <c r="CK58" i="13"/>
  <c r="CJ58" i="13"/>
  <c r="CI58" i="13"/>
  <c r="CH58" i="13"/>
  <c r="CG58" i="13"/>
  <c r="CV57" i="13"/>
  <c r="CU57" i="13"/>
  <c r="CT57" i="13"/>
  <c r="CS57" i="13"/>
  <c r="CR57" i="13"/>
  <c r="CQ57" i="13"/>
  <c r="CP57" i="13"/>
  <c r="CO57" i="13"/>
  <c r="CN57" i="13"/>
  <c r="CM57" i="13"/>
  <c r="CL57" i="13"/>
  <c r="CK57" i="13"/>
  <c r="CJ57" i="13"/>
  <c r="CI57" i="13"/>
  <c r="CH57" i="13"/>
  <c r="CG57" i="13"/>
  <c r="CV56" i="13"/>
  <c r="CU56" i="13"/>
  <c r="CT56" i="13"/>
  <c r="CS56" i="13"/>
  <c r="CR56" i="13"/>
  <c r="CQ56" i="13"/>
  <c r="CP56" i="13"/>
  <c r="CO56" i="13"/>
  <c r="CN56" i="13"/>
  <c r="CM56" i="13"/>
  <c r="CL56" i="13"/>
  <c r="CK56" i="13"/>
  <c r="CJ56" i="13"/>
  <c r="CI56" i="13"/>
  <c r="CH56" i="13"/>
  <c r="CG56" i="13"/>
  <c r="CV55" i="13"/>
  <c r="CU55" i="13"/>
  <c r="CT55" i="13"/>
  <c r="CS55" i="13"/>
  <c r="CR55" i="13"/>
  <c r="CQ55" i="13"/>
  <c r="CP55" i="13"/>
  <c r="CO55" i="13"/>
  <c r="CN55" i="13"/>
  <c r="CM55" i="13"/>
  <c r="CL55" i="13"/>
  <c r="CK55" i="13"/>
  <c r="CJ55" i="13"/>
  <c r="CI55" i="13"/>
  <c r="CH55" i="13"/>
  <c r="CG55" i="13"/>
  <c r="CV54" i="13"/>
  <c r="CU54" i="13"/>
  <c r="CT54" i="13"/>
  <c r="CS54" i="13"/>
  <c r="CR54" i="13"/>
  <c r="CQ54" i="13"/>
  <c r="CP54" i="13"/>
  <c r="CO54" i="13"/>
  <c r="CN54" i="13"/>
  <c r="CM54" i="13"/>
  <c r="CL54" i="13"/>
  <c r="CK54" i="13"/>
  <c r="CJ54" i="13"/>
  <c r="CI54" i="13"/>
  <c r="CH54" i="13"/>
  <c r="CG54" i="13"/>
  <c r="CV53" i="13"/>
  <c r="CU53" i="13"/>
  <c r="CT53" i="13"/>
  <c r="CS53" i="13"/>
  <c r="CR53" i="13"/>
  <c r="CQ53" i="13"/>
  <c r="CP53" i="13"/>
  <c r="CO53" i="13"/>
  <c r="CN53" i="13"/>
  <c r="CM53" i="13"/>
  <c r="CL53" i="13"/>
  <c r="CK53" i="13"/>
  <c r="CJ53" i="13"/>
  <c r="CI53" i="13"/>
  <c r="CH53" i="13"/>
  <c r="CG53" i="13"/>
  <c r="CV52" i="13"/>
  <c r="CU52" i="13"/>
  <c r="CT52" i="13"/>
  <c r="CS52" i="13"/>
  <c r="CR52" i="13"/>
  <c r="CQ52" i="13"/>
  <c r="CP52" i="13"/>
  <c r="CO52" i="13"/>
  <c r="CN52" i="13"/>
  <c r="CM52" i="13"/>
  <c r="CL52" i="13"/>
  <c r="CK52" i="13"/>
  <c r="CJ52" i="13"/>
  <c r="CI52" i="13"/>
  <c r="CH52" i="13"/>
  <c r="CG52" i="13"/>
  <c r="CV51" i="13"/>
  <c r="CU51" i="13"/>
  <c r="CT51" i="13"/>
  <c r="CS51" i="13"/>
  <c r="CR51" i="13"/>
  <c r="CQ51" i="13"/>
  <c r="CP51" i="13"/>
  <c r="CO51" i="13"/>
  <c r="CN51" i="13"/>
  <c r="CM51" i="13"/>
  <c r="CL51" i="13"/>
  <c r="CK51" i="13"/>
  <c r="CJ51" i="13"/>
  <c r="CI51" i="13"/>
  <c r="CH51" i="13"/>
  <c r="CG51" i="13"/>
  <c r="CV50" i="13"/>
  <c r="CU50" i="13"/>
  <c r="CT50" i="13"/>
  <c r="CS50" i="13"/>
  <c r="CR50" i="13"/>
  <c r="CQ50" i="13"/>
  <c r="CP50" i="13"/>
  <c r="CO50" i="13"/>
  <c r="CN50" i="13"/>
  <c r="CM50" i="13"/>
  <c r="CL50" i="13"/>
  <c r="CK50" i="13"/>
  <c r="CJ50" i="13"/>
  <c r="CI50" i="13"/>
  <c r="CH50" i="13"/>
  <c r="CG50" i="13"/>
  <c r="CV49" i="13"/>
  <c r="CU49" i="13"/>
  <c r="CT49" i="13"/>
  <c r="CS49" i="13"/>
  <c r="CR49" i="13"/>
  <c r="CQ49" i="13"/>
  <c r="CP49" i="13"/>
  <c r="CO49" i="13"/>
  <c r="CN49" i="13"/>
  <c r="CM49" i="13"/>
  <c r="CL49" i="13"/>
  <c r="CK49" i="13"/>
  <c r="CJ49" i="13"/>
  <c r="CI49" i="13"/>
  <c r="CH49" i="13"/>
  <c r="CG49" i="13"/>
  <c r="CV48" i="13"/>
  <c r="CU48" i="13"/>
  <c r="CT48" i="13"/>
  <c r="CS48" i="13"/>
  <c r="CR48" i="13"/>
  <c r="CQ48" i="13"/>
  <c r="CP48" i="13"/>
  <c r="CO48" i="13"/>
  <c r="CN48" i="13"/>
  <c r="CM48" i="13"/>
  <c r="CL48" i="13"/>
  <c r="CK48" i="13"/>
  <c r="CJ48" i="13"/>
  <c r="CI48" i="13"/>
  <c r="CH48" i="13"/>
  <c r="CG48" i="13"/>
  <c r="BO40" i="13"/>
  <c r="BO21" i="13"/>
  <c r="CV21" i="13" s="1"/>
  <c r="BK40" i="13"/>
  <c r="CU40" i="13" s="1"/>
  <c r="BK21" i="13"/>
  <c r="CU21" i="13" s="1"/>
  <c r="BG40" i="13"/>
  <c r="CT40" i="13" s="1"/>
  <c r="BG21" i="13"/>
  <c r="BC40" i="13"/>
  <c r="CS40" i="13" s="1"/>
  <c r="BC21" i="13"/>
  <c r="CS21" i="13" s="1"/>
  <c r="AY40" i="13"/>
  <c r="CR40" i="13" s="1"/>
  <c r="AY21" i="13"/>
  <c r="CR21" i="13" s="1"/>
  <c r="AU40" i="13"/>
  <c r="CQ40" i="13" s="1"/>
  <c r="AU21" i="13"/>
  <c r="CQ21" i="13" s="1"/>
  <c r="AQ40" i="13"/>
  <c r="AQ21" i="13"/>
  <c r="CP21" i="13" s="1"/>
  <c r="AM40" i="13"/>
  <c r="CO40" i="13" s="1"/>
  <c r="AM21" i="13"/>
  <c r="CO21" i="13" s="1"/>
  <c r="AI40" i="13"/>
  <c r="CN40" i="13" s="1"/>
  <c r="AI21" i="13"/>
  <c r="AE40" i="13"/>
  <c r="CM40" i="13" s="1"/>
  <c r="AE21" i="13"/>
  <c r="CM21" i="13" s="1"/>
  <c r="AA40" i="13"/>
  <c r="AA21" i="13"/>
  <c r="CL21" i="13" s="1"/>
  <c r="W40" i="13"/>
  <c r="CK40" i="13" s="1"/>
  <c r="W21" i="13"/>
  <c r="S21" i="13"/>
  <c r="CJ21" i="13" s="1"/>
  <c r="S40" i="13"/>
  <c r="CJ40" i="13" s="1"/>
  <c r="O21" i="13"/>
  <c r="CI21" i="13" s="1"/>
  <c r="O40" i="13"/>
  <c r="CI40" i="13" s="1"/>
  <c r="K21" i="13"/>
  <c r="CH21" i="13" s="1"/>
  <c r="K40" i="13"/>
  <c r="G21" i="13"/>
  <c r="CG21" i="13" s="1"/>
  <c r="G40" i="13"/>
  <c r="CG40" i="13" s="1"/>
  <c r="CV39" i="13"/>
  <c r="CU39" i="13"/>
  <c r="CT39" i="13"/>
  <c r="CS39" i="13"/>
  <c r="CR39" i="13"/>
  <c r="CQ39" i="13"/>
  <c r="CP39" i="13"/>
  <c r="CO39" i="13"/>
  <c r="CN39" i="13"/>
  <c r="CM39" i="13"/>
  <c r="CL39" i="13"/>
  <c r="CK39" i="13"/>
  <c r="CJ39" i="13"/>
  <c r="CI39" i="13"/>
  <c r="CH39" i="13"/>
  <c r="CG39" i="13"/>
  <c r="CV38" i="13"/>
  <c r="CU38" i="13"/>
  <c r="CT38" i="13"/>
  <c r="CS38" i="13"/>
  <c r="CR38" i="13"/>
  <c r="CQ38" i="13"/>
  <c r="CP38" i="13"/>
  <c r="CO38" i="13"/>
  <c r="CN38" i="13"/>
  <c r="CM38" i="13"/>
  <c r="CL38" i="13"/>
  <c r="CK38" i="13"/>
  <c r="CJ38" i="13"/>
  <c r="CI38" i="13"/>
  <c r="CH38" i="13"/>
  <c r="CG38" i="13"/>
  <c r="CV37" i="13"/>
  <c r="CU37" i="13"/>
  <c r="CT37" i="13"/>
  <c r="CS37" i="13"/>
  <c r="CR37" i="13"/>
  <c r="CQ37" i="13"/>
  <c r="CP37" i="13"/>
  <c r="CO37" i="13"/>
  <c r="CN37" i="13"/>
  <c r="CM37" i="13"/>
  <c r="CL37" i="13"/>
  <c r="CK37" i="13"/>
  <c r="CJ37" i="13"/>
  <c r="CI37" i="13"/>
  <c r="CH37" i="13"/>
  <c r="CG37" i="13"/>
  <c r="CV36" i="13"/>
  <c r="CU36" i="13"/>
  <c r="CT36" i="13"/>
  <c r="CS36" i="13"/>
  <c r="CR36" i="13"/>
  <c r="CQ36" i="13"/>
  <c r="CP36" i="13"/>
  <c r="CO36" i="13"/>
  <c r="CN36" i="13"/>
  <c r="CM36" i="13"/>
  <c r="CL36" i="13"/>
  <c r="CK36" i="13"/>
  <c r="CJ36" i="13"/>
  <c r="CI36" i="13"/>
  <c r="CH36" i="13"/>
  <c r="CG36" i="13"/>
  <c r="CV35" i="13"/>
  <c r="CU35" i="13"/>
  <c r="CT35" i="13"/>
  <c r="CS35" i="13"/>
  <c r="CR35" i="13"/>
  <c r="CQ35" i="13"/>
  <c r="CP35" i="13"/>
  <c r="CO35" i="13"/>
  <c r="CN35" i="13"/>
  <c r="CM35" i="13"/>
  <c r="CL35" i="13"/>
  <c r="CK35" i="13"/>
  <c r="CJ35" i="13"/>
  <c r="CI35" i="13"/>
  <c r="CH35" i="13"/>
  <c r="CG35" i="13"/>
  <c r="CV34" i="13"/>
  <c r="CU34" i="13"/>
  <c r="CT34" i="13"/>
  <c r="CS34" i="13"/>
  <c r="CR34" i="13"/>
  <c r="CQ34" i="13"/>
  <c r="CP34" i="13"/>
  <c r="CO34" i="13"/>
  <c r="CN34" i="13"/>
  <c r="CM34" i="13"/>
  <c r="CL34" i="13"/>
  <c r="CK34" i="13"/>
  <c r="CJ34" i="13"/>
  <c r="CI34" i="13"/>
  <c r="CH34" i="13"/>
  <c r="CG34" i="13"/>
  <c r="CV33" i="13"/>
  <c r="CU33" i="13"/>
  <c r="CT33" i="13"/>
  <c r="CS33" i="13"/>
  <c r="CR33" i="13"/>
  <c r="CQ33" i="13"/>
  <c r="CP33" i="13"/>
  <c r="CO33" i="13"/>
  <c r="CN33" i="13"/>
  <c r="CM33" i="13"/>
  <c r="CL33" i="13"/>
  <c r="CK33" i="13"/>
  <c r="CJ33" i="13"/>
  <c r="CI33" i="13"/>
  <c r="CH33" i="13"/>
  <c r="CG33" i="13"/>
  <c r="CV32" i="13"/>
  <c r="CU32" i="13"/>
  <c r="CT32" i="13"/>
  <c r="CS32" i="13"/>
  <c r="CR32" i="13"/>
  <c r="CQ32" i="13"/>
  <c r="CP32" i="13"/>
  <c r="CO32" i="13"/>
  <c r="CN32" i="13"/>
  <c r="CM32" i="13"/>
  <c r="CL32" i="13"/>
  <c r="CK32" i="13"/>
  <c r="CJ32" i="13"/>
  <c r="CI32" i="13"/>
  <c r="CH32" i="13"/>
  <c r="CG32" i="13"/>
  <c r="CV31" i="13"/>
  <c r="CU31" i="13"/>
  <c r="CT31" i="13"/>
  <c r="CS31" i="13"/>
  <c r="CR31" i="13"/>
  <c r="CQ31" i="13"/>
  <c r="CP31" i="13"/>
  <c r="CO31" i="13"/>
  <c r="CN31" i="13"/>
  <c r="CM31" i="13"/>
  <c r="CL31" i="13"/>
  <c r="CK31" i="13"/>
  <c r="CJ31" i="13"/>
  <c r="CI31" i="13"/>
  <c r="CH31" i="13"/>
  <c r="CG31" i="13"/>
  <c r="CV30" i="13"/>
  <c r="CU30" i="13"/>
  <c r="CT30" i="13"/>
  <c r="CS30" i="13"/>
  <c r="CR30" i="13"/>
  <c r="CQ30" i="13"/>
  <c r="CP30" i="13"/>
  <c r="CO30" i="13"/>
  <c r="CN30" i="13"/>
  <c r="CM30" i="13"/>
  <c r="CL30" i="13"/>
  <c r="CK30" i="13"/>
  <c r="CJ30" i="13"/>
  <c r="CI30" i="13"/>
  <c r="CH30" i="13"/>
  <c r="CG30" i="13"/>
  <c r="CV29" i="13"/>
  <c r="CU29" i="13"/>
  <c r="CT29" i="13"/>
  <c r="CS29" i="13"/>
  <c r="CR29" i="13"/>
  <c r="CQ29" i="13"/>
  <c r="CP29" i="13"/>
  <c r="CO29" i="13"/>
  <c r="CN29" i="13"/>
  <c r="CM29" i="13"/>
  <c r="CL29" i="13"/>
  <c r="CK29" i="13"/>
  <c r="CJ29" i="13"/>
  <c r="CI29" i="13"/>
  <c r="CH29" i="13"/>
  <c r="CG29" i="13"/>
  <c r="CV28" i="13"/>
  <c r="CU28" i="13"/>
  <c r="CT28" i="13"/>
  <c r="CS28" i="13"/>
  <c r="CR28" i="13"/>
  <c r="CQ28" i="13"/>
  <c r="CP28" i="13"/>
  <c r="CO28" i="13"/>
  <c r="CN28" i="13"/>
  <c r="CM28" i="13"/>
  <c r="CL28" i="13"/>
  <c r="CK28" i="13"/>
  <c r="CJ28" i="13"/>
  <c r="CI28" i="13"/>
  <c r="CH28" i="13"/>
  <c r="CG28" i="13"/>
  <c r="CV27" i="13"/>
  <c r="CU27" i="13"/>
  <c r="CT27" i="13"/>
  <c r="CS27" i="13"/>
  <c r="CR27" i="13"/>
  <c r="CQ27" i="13"/>
  <c r="CP27" i="13"/>
  <c r="CO27" i="13"/>
  <c r="CN27" i="13"/>
  <c r="CM27" i="13"/>
  <c r="CL27" i="13"/>
  <c r="CK27" i="13"/>
  <c r="CJ27" i="13"/>
  <c r="CI27" i="13"/>
  <c r="CH27" i="13"/>
  <c r="CG27" i="13"/>
  <c r="CV26" i="13"/>
  <c r="CU26" i="13"/>
  <c r="CT26" i="13"/>
  <c r="CS26" i="13"/>
  <c r="CR26" i="13"/>
  <c r="CQ26" i="13"/>
  <c r="CP26" i="13"/>
  <c r="CO26" i="13"/>
  <c r="CN26" i="13"/>
  <c r="CM26" i="13"/>
  <c r="CL26" i="13"/>
  <c r="CK26" i="13"/>
  <c r="CJ26" i="13"/>
  <c r="CI26" i="13"/>
  <c r="CH26" i="13"/>
  <c r="CG26" i="13"/>
  <c r="CV20" i="13"/>
  <c r="CU20" i="13"/>
  <c r="CT20" i="13"/>
  <c r="CS20" i="13"/>
  <c r="CR20" i="13"/>
  <c r="CQ20" i="13"/>
  <c r="CP20" i="13"/>
  <c r="CO20" i="13"/>
  <c r="CN20" i="13"/>
  <c r="CM20" i="13"/>
  <c r="CL20" i="13"/>
  <c r="CK20" i="13"/>
  <c r="CJ20" i="13"/>
  <c r="CI20" i="13"/>
  <c r="CH20" i="13"/>
  <c r="CG20" i="13"/>
  <c r="CV19" i="13"/>
  <c r="CU19" i="13"/>
  <c r="CT19" i="13"/>
  <c r="CS19" i="13"/>
  <c r="CR19" i="13"/>
  <c r="CQ19" i="13"/>
  <c r="CP19" i="13"/>
  <c r="CO19" i="13"/>
  <c r="CN19" i="13"/>
  <c r="CM19" i="13"/>
  <c r="CL19" i="13"/>
  <c r="CK19" i="13"/>
  <c r="CJ19" i="13"/>
  <c r="CI19" i="13"/>
  <c r="CH19" i="13"/>
  <c r="CG19" i="13"/>
  <c r="CV18" i="13"/>
  <c r="CU18" i="13"/>
  <c r="CT18" i="13"/>
  <c r="CS18" i="13"/>
  <c r="CR18" i="13"/>
  <c r="CQ18" i="13"/>
  <c r="CP18" i="13"/>
  <c r="CO18" i="13"/>
  <c r="CN18" i="13"/>
  <c r="CM18" i="13"/>
  <c r="CL18" i="13"/>
  <c r="CK18" i="13"/>
  <c r="CJ18" i="13"/>
  <c r="CI18" i="13"/>
  <c r="CH18" i="13"/>
  <c r="CG18" i="13"/>
  <c r="CV17" i="13"/>
  <c r="CU17" i="13"/>
  <c r="CT17" i="13"/>
  <c r="CS17" i="13"/>
  <c r="CR17" i="13"/>
  <c r="CQ17" i="13"/>
  <c r="CP17" i="13"/>
  <c r="CO17" i="13"/>
  <c r="CN17" i="13"/>
  <c r="CM17" i="13"/>
  <c r="CL17" i="13"/>
  <c r="CK17" i="13"/>
  <c r="CJ17" i="13"/>
  <c r="CI17" i="13"/>
  <c r="CH17" i="13"/>
  <c r="CG17" i="13"/>
  <c r="CV16" i="13"/>
  <c r="CU16" i="13"/>
  <c r="CT16" i="13"/>
  <c r="CS16" i="13"/>
  <c r="CR16" i="13"/>
  <c r="CQ16" i="13"/>
  <c r="CP16" i="13"/>
  <c r="CO16" i="13"/>
  <c r="CN16" i="13"/>
  <c r="CM16" i="13"/>
  <c r="CL16" i="13"/>
  <c r="CK16" i="13"/>
  <c r="CJ16" i="13"/>
  <c r="CI16" i="13"/>
  <c r="CH16" i="13"/>
  <c r="CG16" i="13"/>
  <c r="CV15" i="13"/>
  <c r="CU15" i="13"/>
  <c r="CT15" i="13"/>
  <c r="CS15" i="13"/>
  <c r="CR15" i="13"/>
  <c r="CQ15" i="13"/>
  <c r="CP15" i="13"/>
  <c r="CO15" i="13"/>
  <c r="CN15" i="13"/>
  <c r="CM15" i="13"/>
  <c r="CL15" i="13"/>
  <c r="CK15" i="13"/>
  <c r="CJ15" i="13"/>
  <c r="CI15" i="13"/>
  <c r="CH15" i="13"/>
  <c r="CG15" i="13"/>
  <c r="CV14" i="13"/>
  <c r="CU14" i="13"/>
  <c r="CT14" i="13"/>
  <c r="CS14" i="13"/>
  <c r="CR14" i="13"/>
  <c r="CQ14" i="13"/>
  <c r="CP14" i="13"/>
  <c r="CO14" i="13"/>
  <c r="CN14" i="13"/>
  <c r="CM14" i="13"/>
  <c r="CL14" i="13"/>
  <c r="CK14" i="13"/>
  <c r="CJ14" i="13"/>
  <c r="CI14" i="13"/>
  <c r="CH14" i="13"/>
  <c r="CG14" i="13"/>
  <c r="CV13" i="13"/>
  <c r="CU13" i="13"/>
  <c r="CT13" i="13"/>
  <c r="CS13" i="13"/>
  <c r="CR13" i="13"/>
  <c r="CQ13" i="13"/>
  <c r="CP13" i="13"/>
  <c r="CO13" i="13"/>
  <c r="CN13" i="13"/>
  <c r="CM13" i="13"/>
  <c r="CL13" i="13"/>
  <c r="CK13" i="13"/>
  <c r="CJ13" i="13"/>
  <c r="CI13" i="13"/>
  <c r="CH13" i="13"/>
  <c r="CG13" i="13"/>
  <c r="CV12" i="13"/>
  <c r="CU12" i="13"/>
  <c r="CT12" i="13"/>
  <c r="CS12" i="13"/>
  <c r="CR12" i="13"/>
  <c r="CQ12" i="13"/>
  <c r="CP12" i="13"/>
  <c r="CO12" i="13"/>
  <c r="CN12" i="13"/>
  <c r="CM12" i="13"/>
  <c r="CL12" i="13"/>
  <c r="CK12" i="13"/>
  <c r="CJ12" i="13"/>
  <c r="CI12" i="13"/>
  <c r="CH12" i="13"/>
  <c r="CG12" i="13"/>
  <c r="CV11" i="13"/>
  <c r="CU11" i="13"/>
  <c r="CT11" i="13"/>
  <c r="CS11" i="13"/>
  <c r="CR11" i="13"/>
  <c r="CQ11" i="13"/>
  <c r="CP11" i="13"/>
  <c r="CO11" i="13"/>
  <c r="CN11" i="13"/>
  <c r="CM11" i="13"/>
  <c r="CL11" i="13"/>
  <c r="CK11" i="13"/>
  <c r="CJ11" i="13"/>
  <c r="CI11" i="13"/>
  <c r="CH11" i="13"/>
  <c r="CG11" i="13"/>
  <c r="CV10" i="13"/>
  <c r="CU10" i="13"/>
  <c r="CT10" i="13"/>
  <c r="CS10" i="13"/>
  <c r="CR10" i="13"/>
  <c r="CQ10" i="13"/>
  <c r="CP10" i="13"/>
  <c r="CO10" i="13"/>
  <c r="CN10" i="13"/>
  <c r="CM10" i="13"/>
  <c r="CL10" i="13"/>
  <c r="CK10" i="13"/>
  <c r="CJ10" i="13"/>
  <c r="CI10" i="13"/>
  <c r="CH10" i="13"/>
  <c r="CG10" i="13"/>
  <c r="CU19" i="9"/>
  <c r="CU20" i="9"/>
  <c r="CU21" i="9"/>
  <c r="CU23" i="9"/>
  <c r="CU24" i="9"/>
  <c r="CU26" i="9"/>
  <c r="CU27" i="9"/>
  <c r="CU28" i="9"/>
  <c r="CU29" i="9"/>
  <c r="CU30" i="9"/>
  <c r="CU31" i="9"/>
  <c r="CU32" i="9"/>
  <c r="CU33" i="9"/>
  <c r="CT19" i="9"/>
  <c r="CT20" i="9"/>
  <c r="CT21" i="9"/>
  <c r="CT23" i="9"/>
  <c r="CT24" i="9"/>
  <c r="CT26" i="9"/>
  <c r="CT27" i="9"/>
  <c r="CT28" i="9"/>
  <c r="CT29" i="9"/>
  <c r="CT30" i="9"/>
  <c r="CT31" i="9"/>
  <c r="CT32" i="9"/>
  <c r="CT33" i="9"/>
  <c r="CS19" i="9"/>
  <c r="CS20" i="9"/>
  <c r="CS21" i="9"/>
  <c r="CS23" i="9"/>
  <c r="CS24" i="9"/>
  <c r="CS26" i="9"/>
  <c r="CS27" i="9"/>
  <c r="CS28" i="9"/>
  <c r="CS29" i="9"/>
  <c r="CS30" i="9"/>
  <c r="CS31" i="9"/>
  <c r="CS32" i="9"/>
  <c r="CS33" i="9"/>
  <c r="CR19" i="9"/>
  <c r="CR20" i="9"/>
  <c r="CR21" i="9"/>
  <c r="CR23" i="9"/>
  <c r="CR24" i="9"/>
  <c r="CR26" i="9"/>
  <c r="CR27" i="9"/>
  <c r="CR28" i="9"/>
  <c r="CR29" i="9"/>
  <c r="CR30" i="9"/>
  <c r="CR31" i="9"/>
  <c r="CR32" i="9"/>
  <c r="CR33" i="9"/>
  <c r="CQ19" i="9"/>
  <c r="CQ20" i="9"/>
  <c r="CQ21" i="9"/>
  <c r="CQ23" i="9"/>
  <c r="CQ24" i="9"/>
  <c r="CQ26" i="9"/>
  <c r="CQ27" i="9"/>
  <c r="CQ28" i="9"/>
  <c r="CQ29" i="9"/>
  <c r="CQ30" i="9"/>
  <c r="CQ31" i="9"/>
  <c r="CQ32" i="9"/>
  <c r="CQ33" i="9"/>
  <c r="CP19" i="9"/>
  <c r="CP20" i="9"/>
  <c r="CP21" i="9"/>
  <c r="CP23" i="9"/>
  <c r="CP24" i="9"/>
  <c r="CP26" i="9"/>
  <c r="CP27" i="9"/>
  <c r="CP28" i="9"/>
  <c r="CP29" i="9"/>
  <c r="CP30" i="9"/>
  <c r="CP31" i="9"/>
  <c r="CP32" i="9"/>
  <c r="CP33" i="9"/>
  <c r="CO19" i="9"/>
  <c r="CO20" i="9"/>
  <c r="CO21" i="9"/>
  <c r="CO23" i="9"/>
  <c r="CO24" i="9"/>
  <c r="CO26" i="9"/>
  <c r="CO27" i="9"/>
  <c r="CO28" i="9"/>
  <c r="CO29" i="9"/>
  <c r="CO30" i="9"/>
  <c r="CO31" i="9"/>
  <c r="CO32" i="9"/>
  <c r="CO33" i="9"/>
  <c r="CN19" i="9"/>
  <c r="CN20" i="9"/>
  <c r="CN21" i="9"/>
  <c r="CN23" i="9"/>
  <c r="CN24" i="9"/>
  <c r="CN26" i="9"/>
  <c r="CN27" i="9"/>
  <c r="CN28" i="9"/>
  <c r="CN29" i="9"/>
  <c r="CN30" i="9"/>
  <c r="CN31" i="9"/>
  <c r="CN32" i="9"/>
  <c r="CN33" i="9"/>
  <c r="CM19" i="9"/>
  <c r="CM20" i="9"/>
  <c r="CM21" i="9"/>
  <c r="CM23" i="9"/>
  <c r="CM24" i="9"/>
  <c r="CM26" i="9"/>
  <c r="CM27" i="9"/>
  <c r="CM28" i="9"/>
  <c r="CM29" i="9"/>
  <c r="CM30" i="9"/>
  <c r="CM31" i="9"/>
  <c r="CM32" i="9"/>
  <c r="CM33" i="9"/>
  <c r="CL19" i="9"/>
  <c r="CL20" i="9"/>
  <c r="CL21" i="9"/>
  <c r="CL23" i="9"/>
  <c r="CL24" i="9"/>
  <c r="CL26" i="9"/>
  <c r="CL27" i="9"/>
  <c r="CL28" i="9"/>
  <c r="CL29" i="9"/>
  <c r="CL30" i="9"/>
  <c r="CL31" i="9"/>
  <c r="CL32" i="9"/>
  <c r="CL33" i="9"/>
  <c r="CK19" i="9"/>
  <c r="CK20" i="9"/>
  <c r="CK21" i="9"/>
  <c r="CK23" i="9"/>
  <c r="CK24" i="9"/>
  <c r="CK26" i="9"/>
  <c r="CK27" i="9"/>
  <c r="CK28" i="9"/>
  <c r="CK29" i="9"/>
  <c r="CK30" i="9"/>
  <c r="CK31" i="9"/>
  <c r="CK32" i="9"/>
  <c r="CK33" i="9"/>
  <c r="CJ20" i="9"/>
  <c r="CJ21" i="9"/>
  <c r="CJ23" i="9"/>
  <c r="CJ24" i="9"/>
  <c r="CJ26" i="9"/>
  <c r="CJ27" i="9"/>
  <c r="CJ28" i="9"/>
  <c r="CJ29" i="9"/>
  <c r="CJ30" i="9"/>
  <c r="CJ31" i="9"/>
  <c r="CJ32" i="9"/>
  <c r="CJ33" i="9"/>
  <c r="CI20" i="9"/>
  <c r="CI21" i="9"/>
  <c r="CI23" i="9"/>
  <c r="CI24" i="9"/>
  <c r="CI26" i="9"/>
  <c r="CI27" i="9"/>
  <c r="CI28" i="9"/>
  <c r="CI29" i="9"/>
  <c r="CI30" i="9"/>
  <c r="CI31" i="9"/>
  <c r="CI33" i="9"/>
  <c r="CH19" i="9"/>
  <c r="CH21" i="9"/>
  <c r="CH23" i="9"/>
  <c r="CH24" i="9"/>
  <c r="CH26" i="9"/>
  <c r="CH27" i="9"/>
  <c r="CH28" i="9"/>
  <c r="CH29" i="9"/>
  <c r="CH30" i="9"/>
  <c r="CH31" i="9"/>
  <c r="CH32" i="9"/>
  <c r="CH33" i="9"/>
  <c r="CG19" i="9"/>
  <c r="CG20" i="9"/>
  <c r="CG21" i="9"/>
  <c r="CG23" i="9"/>
  <c r="CG24" i="9"/>
  <c r="CG26" i="9"/>
  <c r="CG27" i="9"/>
  <c r="CG28" i="9"/>
  <c r="CG29" i="9"/>
  <c r="CG30" i="9"/>
  <c r="CG31" i="9"/>
  <c r="CG32" i="9"/>
  <c r="CG33" i="9"/>
  <c r="CF19" i="9"/>
  <c r="CF20" i="9"/>
  <c r="CF21" i="9"/>
  <c r="CF23" i="9"/>
  <c r="CF24" i="9"/>
  <c r="CF26" i="9"/>
  <c r="CF27" i="9"/>
  <c r="CF28" i="9"/>
  <c r="CF29" i="9"/>
  <c r="CF30" i="9"/>
  <c r="CF31" i="9"/>
  <c r="CF32" i="9"/>
  <c r="CF33" i="9"/>
  <c r="CU37" i="9"/>
  <c r="CU38" i="9"/>
  <c r="CU39" i="9"/>
  <c r="CT37" i="9"/>
  <c r="CT38" i="9"/>
  <c r="CT39" i="9"/>
  <c r="CS37" i="9"/>
  <c r="CS38" i="9"/>
  <c r="CS39" i="9"/>
  <c r="CR37" i="9"/>
  <c r="CR38" i="9"/>
  <c r="CR39" i="9"/>
  <c r="CQ37" i="9"/>
  <c r="CQ38" i="9"/>
  <c r="CQ39" i="9"/>
  <c r="CP37" i="9"/>
  <c r="CP38" i="9"/>
  <c r="CP39" i="9"/>
  <c r="CO37" i="9"/>
  <c r="CO38" i="9"/>
  <c r="CO39" i="9"/>
  <c r="CN37" i="9"/>
  <c r="CN38" i="9"/>
  <c r="CN39" i="9"/>
  <c r="CM37" i="9"/>
  <c r="CM38" i="9"/>
  <c r="CM39" i="9"/>
  <c r="CL37" i="9"/>
  <c r="CL38" i="9"/>
  <c r="CL39" i="9"/>
  <c r="CK37" i="9"/>
  <c r="CK38" i="9"/>
  <c r="CK39" i="9"/>
  <c r="CJ37" i="9"/>
  <c r="CJ38" i="9"/>
  <c r="CJ39" i="9"/>
  <c r="CI37" i="9"/>
  <c r="CI38" i="9"/>
  <c r="CI39" i="9"/>
  <c r="CH37" i="9"/>
  <c r="CH38" i="9"/>
  <c r="CH39" i="9"/>
  <c r="CG37" i="9"/>
  <c r="CG38" i="9"/>
  <c r="CG39" i="9"/>
  <c r="CF37" i="9"/>
  <c r="CF38" i="9"/>
  <c r="CF39" i="9"/>
  <c r="CQ65" i="9"/>
  <c r="CP65" i="9"/>
  <c r="CO65" i="9"/>
  <c r="CN65" i="9"/>
  <c r="CM65" i="9"/>
  <c r="CL65" i="9"/>
  <c r="CK65" i="9"/>
  <c r="CJ65" i="9"/>
  <c r="CI65" i="9"/>
  <c r="CH65" i="9"/>
  <c r="CG65" i="9"/>
  <c r="CF65" i="9"/>
  <c r="BO24" i="15"/>
  <c r="BO27" i="15" s="1"/>
  <c r="BO35" i="25" s="1"/>
  <c r="BP75" i="13"/>
  <c r="BP40" i="13"/>
  <c r="BP42" i="13" s="1"/>
  <c r="BO80" i="15"/>
  <c r="BO82" i="15" s="1"/>
  <c r="BP90" i="13"/>
  <c r="BP60" i="13"/>
  <c r="BJ65" i="9"/>
  <c r="BJ29" i="25" s="1"/>
  <c r="BI65" i="9"/>
  <c r="BI29" i="25" s="1"/>
  <c r="BH65" i="9"/>
  <c r="BH29" i="25" s="1"/>
  <c r="BG65" i="9"/>
  <c r="BG29" i="25" s="1"/>
  <c r="BF65" i="9"/>
  <c r="BF29" i="25" s="1"/>
  <c r="BE65" i="9"/>
  <c r="BE29" i="25" s="1"/>
  <c r="BD65" i="9"/>
  <c r="BD29" i="25" s="1"/>
  <c r="BC65" i="9"/>
  <c r="BC29" i="25" s="1"/>
  <c r="BB65" i="9"/>
  <c r="BB29" i="25" s="1"/>
  <c r="BA65" i="9"/>
  <c r="BA29" i="25" s="1"/>
  <c r="AZ65" i="9"/>
  <c r="AZ29" i="25" s="1"/>
  <c r="AY65" i="9"/>
  <c r="AY29" i="25" s="1"/>
  <c r="AX65" i="9"/>
  <c r="AX29" i="25" s="1"/>
  <c r="AW65" i="9"/>
  <c r="AW29" i="25" s="1"/>
  <c r="AV65" i="9"/>
  <c r="AV29" i="25" s="1"/>
  <c r="AU65" i="9"/>
  <c r="AU29" i="25" s="1"/>
  <c r="AT65" i="9"/>
  <c r="AT29" i="25" s="1"/>
  <c r="AS65" i="9"/>
  <c r="AS29" i="25" s="1"/>
  <c r="AR65" i="9"/>
  <c r="AR29" i="25" s="1"/>
  <c r="AQ65" i="9"/>
  <c r="AQ29" i="25" s="1"/>
  <c r="AP65" i="9"/>
  <c r="AP29" i="25" s="1"/>
  <c r="AO65" i="9"/>
  <c r="AO29" i="25" s="1"/>
  <c r="AN65" i="9"/>
  <c r="AN29" i="25" s="1"/>
  <c r="AM65" i="9"/>
  <c r="AM29" i="25" s="1"/>
  <c r="AL65" i="9"/>
  <c r="AL29" i="25" s="1"/>
  <c r="X65" i="9"/>
  <c r="X29" i="25" s="1"/>
  <c r="W65" i="9"/>
  <c r="W29" i="25" s="1"/>
  <c r="V65" i="9"/>
  <c r="V29" i="25" s="1"/>
  <c r="U65" i="9"/>
  <c r="U29" i="25" s="1"/>
  <c r="T65" i="9"/>
  <c r="T29" i="25" s="1"/>
  <c r="S65" i="9"/>
  <c r="S29" i="25" s="1"/>
  <c r="R65" i="9"/>
  <c r="R29" i="25" s="1"/>
  <c r="Q65" i="9"/>
  <c r="Q29" i="25" s="1"/>
  <c r="P65" i="9"/>
  <c r="P29" i="25" s="1"/>
  <c r="O65" i="9"/>
  <c r="O29" i="25" s="1"/>
  <c r="N65" i="9"/>
  <c r="N29" i="25" s="1"/>
  <c r="M65" i="9"/>
  <c r="M29" i="25" s="1"/>
  <c r="L65" i="9"/>
  <c r="L29" i="25" s="1"/>
  <c r="K65" i="9"/>
  <c r="K29" i="25" s="1"/>
  <c r="J65" i="9"/>
  <c r="J29" i="25" s="1"/>
  <c r="I65" i="9"/>
  <c r="I29" i="25" s="1"/>
  <c r="H65" i="9"/>
  <c r="H29" i="25" s="1"/>
  <c r="G65" i="9"/>
  <c r="G29" i="25" s="1"/>
  <c r="F65" i="9"/>
  <c r="F29" i="25" s="1"/>
  <c r="E65" i="9"/>
  <c r="E29" i="25" s="1"/>
  <c r="D65" i="9"/>
  <c r="D29" i="25" s="1"/>
  <c r="C65" i="9"/>
  <c r="C29" i="25" s="1"/>
  <c r="BE66" i="9"/>
  <c r="BE30" i="25" s="1"/>
  <c r="BE34" i="25" s="1"/>
  <c r="AX66" i="9"/>
  <c r="AX30" i="25" s="1"/>
  <c r="AX34" i="25" s="1"/>
  <c r="AW66" i="9"/>
  <c r="AW30" i="25" s="1"/>
  <c r="AW34" i="25" s="1"/>
  <c r="U66" i="9"/>
  <c r="U30" i="25" s="1"/>
  <c r="U34" i="25" s="1"/>
  <c r="T66" i="9"/>
  <c r="T30" i="25" s="1"/>
  <c r="T34" i="25" s="1"/>
  <c r="S66" i="9"/>
  <c r="S30" i="25" s="1"/>
  <c r="S34" i="25" s="1"/>
  <c r="R66" i="9"/>
  <c r="R30" i="25" s="1"/>
  <c r="R34" i="25" s="1"/>
  <c r="Q66" i="9"/>
  <c r="Q30" i="25" s="1"/>
  <c r="Q34" i="25" s="1"/>
  <c r="Y80" i="15"/>
  <c r="Y82" i="15" s="1"/>
  <c r="G80" i="15"/>
  <c r="G82" i="15" s="1"/>
  <c r="BM80" i="15"/>
  <c r="BM82" i="15" s="1"/>
  <c r="BL80" i="15"/>
  <c r="BL82" i="15" s="1"/>
  <c r="BJ80" i="15"/>
  <c r="BJ82" i="15" s="1"/>
  <c r="BI80" i="15"/>
  <c r="BI82" i="15" s="1"/>
  <c r="BH80" i="15"/>
  <c r="BH82" i="15" s="1"/>
  <c r="BG80" i="15"/>
  <c r="BG82" i="15" s="1"/>
  <c r="BF80" i="15"/>
  <c r="BF82" i="15" s="1"/>
  <c r="BE80" i="15"/>
  <c r="BE82" i="15" s="1"/>
  <c r="BD80" i="15"/>
  <c r="BD82" i="15" s="1"/>
  <c r="BC80" i="15"/>
  <c r="BC82" i="15" s="1"/>
  <c r="BB80" i="15"/>
  <c r="BB82" i="15" s="1"/>
  <c r="BA80" i="15"/>
  <c r="BA82" i="15" s="1"/>
  <c r="AZ80" i="15"/>
  <c r="AZ82" i="15" s="1"/>
  <c r="AY80" i="15"/>
  <c r="AY82" i="15" s="1"/>
  <c r="AX80" i="15"/>
  <c r="AX82" i="15" s="1"/>
  <c r="AW80" i="15"/>
  <c r="AW82" i="15" s="1"/>
  <c r="AV80" i="15"/>
  <c r="AV82" i="15" s="1"/>
  <c r="AU80" i="15"/>
  <c r="AU82" i="15" s="1"/>
  <c r="AT80" i="15"/>
  <c r="AT82" i="15" s="1"/>
  <c r="AS80" i="15"/>
  <c r="AS82" i="15" s="1"/>
  <c r="AR80" i="15"/>
  <c r="AR82" i="15" s="1"/>
  <c r="AQ80" i="15"/>
  <c r="AQ82" i="15" s="1"/>
  <c r="AP80" i="15"/>
  <c r="AP82" i="15" s="1"/>
  <c r="AO80" i="15"/>
  <c r="AO82" i="15" s="1"/>
  <c r="AN80" i="15"/>
  <c r="AN82" i="15" s="1"/>
  <c r="AM80" i="15"/>
  <c r="AM82" i="15" s="1"/>
  <c r="AL80" i="15"/>
  <c r="AL82" i="15" s="1"/>
  <c r="AK80" i="15"/>
  <c r="AK82" i="15" s="1"/>
  <c r="AJ80" i="15"/>
  <c r="AJ82" i="15" s="1"/>
  <c r="AI80" i="15"/>
  <c r="AI82" i="15" s="1"/>
  <c r="AH80" i="15"/>
  <c r="AH82" i="15" s="1"/>
  <c r="AG80" i="15"/>
  <c r="AG82" i="15" s="1"/>
  <c r="AF80" i="15"/>
  <c r="AF82" i="15" s="1"/>
  <c r="AE80" i="15"/>
  <c r="AE82" i="15" s="1"/>
  <c r="AD80" i="15"/>
  <c r="AD82" i="15" s="1"/>
  <c r="AC80" i="15"/>
  <c r="AC82" i="15" s="1"/>
  <c r="AB80" i="15"/>
  <c r="AB82" i="15" s="1"/>
  <c r="AA80" i="15"/>
  <c r="AA82" i="15" s="1"/>
  <c r="Z80" i="15"/>
  <c r="Z82" i="15" s="1"/>
  <c r="X80" i="15"/>
  <c r="X82" i="15" s="1"/>
  <c r="W80" i="15"/>
  <c r="W82" i="15" s="1"/>
  <c r="V80" i="15"/>
  <c r="V82" i="15" s="1"/>
  <c r="U80" i="15"/>
  <c r="U82" i="15" s="1"/>
  <c r="T80" i="15"/>
  <c r="T82" i="15" s="1"/>
  <c r="S80" i="15"/>
  <c r="S82" i="15" s="1"/>
  <c r="R80" i="15"/>
  <c r="R82" i="15" s="1"/>
  <c r="Q80" i="15"/>
  <c r="Q82" i="15" s="1"/>
  <c r="P80" i="15"/>
  <c r="P82" i="15" s="1"/>
  <c r="O80" i="15"/>
  <c r="O82" i="15" s="1"/>
  <c r="N80" i="15"/>
  <c r="N82" i="15" s="1"/>
  <c r="M80" i="15"/>
  <c r="M82" i="15" s="1"/>
  <c r="L80" i="15"/>
  <c r="L82" i="15" s="1"/>
  <c r="K80" i="15"/>
  <c r="K82" i="15" s="1"/>
  <c r="J80" i="15"/>
  <c r="J82" i="15" s="1"/>
  <c r="I80" i="15"/>
  <c r="I82" i="15" s="1"/>
  <c r="H80" i="15"/>
  <c r="H82" i="15" s="1"/>
  <c r="F80" i="15"/>
  <c r="F82" i="15" s="1"/>
  <c r="E80" i="15"/>
  <c r="E82" i="15" s="1"/>
  <c r="D80" i="15"/>
  <c r="D82" i="15" s="1"/>
  <c r="C80" i="15"/>
  <c r="C82" i="15" s="1"/>
  <c r="BM32" i="15"/>
  <c r="BL32" i="15"/>
  <c r="BJ32" i="15"/>
  <c r="BI32" i="15"/>
  <c r="BH32" i="15"/>
  <c r="BG32" i="15"/>
  <c r="BF32" i="15"/>
  <c r="BE32" i="15"/>
  <c r="BD32" i="15"/>
  <c r="BC32" i="15"/>
  <c r="BB32" i="15"/>
  <c r="BA32" i="15"/>
  <c r="AZ32" i="15"/>
  <c r="AY32" i="15"/>
  <c r="AX32" i="15"/>
  <c r="AW32" i="15"/>
  <c r="AV32" i="15"/>
  <c r="AU32" i="15"/>
  <c r="AT32" i="15"/>
  <c r="AS32" i="15"/>
  <c r="AR32" i="15"/>
  <c r="AQ32" i="15"/>
  <c r="AP32" i="15"/>
  <c r="AO32" i="15"/>
  <c r="AN32" i="15"/>
  <c r="AM32" i="15"/>
  <c r="AL32" i="15"/>
  <c r="AK32" i="15"/>
  <c r="AJ32" i="15"/>
  <c r="AI32" i="15"/>
  <c r="AH32" i="15"/>
  <c r="AG32" i="15"/>
  <c r="AF32" i="15"/>
  <c r="AE32" i="15"/>
  <c r="AD32" i="15"/>
  <c r="AC32" i="15"/>
  <c r="AB32" i="15"/>
  <c r="AA32" i="15"/>
  <c r="Z32" i="15"/>
  <c r="Y32" i="15"/>
  <c r="X32" i="15"/>
  <c r="W32" i="15"/>
  <c r="V32" i="15"/>
  <c r="U32" i="15"/>
  <c r="T32" i="15"/>
  <c r="S32" i="15"/>
  <c r="R32" i="15"/>
  <c r="Q32" i="15"/>
  <c r="P32" i="15"/>
  <c r="O32" i="15"/>
  <c r="N32" i="15"/>
  <c r="M32" i="15"/>
  <c r="L32" i="15"/>
  <c r="K32" i="15"/>
  <c r="J32" i="15"/>
  <c r="I32" i="15"/>
  <c r="H32" i="15"/>
  <c r="G32" i="15"/>
  <c r="F32" i="15"/>
  <c r="E32" i="15"/>
  <c r="D32" i="15"/>
  <c r="C32" i="15"/>
  <c r="BM27" i="15"/>
  <c r="BL27" i="15"/>
  <c r="BK27" i="15"/>
  <c r="BJ27" i="15"/>
  <c r="BJ35" i="25" s="1"/>
  <c r="BI27" i="15"/>
  <c r="BI35" i="25" s="1"/>
  <c r="BH27" i="15"/>
  <c r="BH35" i="25" s="1"/>
  <c r="BG27" i="15"/>
  <c r="BG35" i="25" s="1"/>
  <c r="BF27" i="15"/>
  <c r="BF35" i="25" s="1"/>
  <c r="BE27" i="15"/>
  <c r="BE35" i="25" s="1"/>
  <c r="BD27" i="15"/>
  <c r="BD35" i="25" s="1"/>
  <c r="BC27" i="15"/>
  <c r="BC35" i="25" s="1"/>
  <c r="BB27" i="15"/>
  <c r="BB35" i="25" s="1"/>
  <c r="BA27" i="15"/>
  <c r="BA35" i="25" s="1"/>
  <c r="AZ27" i="15"/>
  <c r="AZ35" i="25" s="1"/>
  <c r="AY27" i="15"/>
  <c r="AY35" i="25" s="1"/>
  <c r="AX27" i="15"/>
  <c r="AX35" i="25" s="1"/>
  <c r="AW27" i="15"/>
  <c r="AW35" i="25" s="1"/>
  <c r="AV27" i="15"/>
  <c r="AV35" i="25" s="1"/>
  <c r="AU27" i="15"/>
  <c r="AU35" i="25" s="1"/>
  <c r="AT27" i="15"/>
  <c r="AT35" i="25" s="1"/>
  <c r="AS27" i="15"/>
  <c r="AS35" i="25" s="1"/>
  <c r="AR27" i="15"/>
  <c r="AR35" i="25" s="1"/>
  <c r="AQ27" i="15"/>
  <c r="AQ35" i="25" s="1"/>
  <c r="AP27" i="15"/>
  <c r="AP35" i="25" s="1"/>
  <c r="AO27" i="15"/>
  <c r="AO35" i="25" s="1"/>
  <c r="AN27" i="15"/>
  <c r="AN35" i="25" s="1"/>
  <c r="AM27" i="15"/>
  <c r="AM35" i="25" s="1"/>
  <c r="AL27" i="15"/>
  <c r="AL35" i="25" s="1"/>
  <c r="AK27" i="15"/>
  <c r="AK35" i="25" s="1"/>
  <c r="AJ27" i="15"/>
  <c r="AJ35" i="25" s="1"/>
  <c r="AI27" i="15"/>
  <c r="AI35" i="25" s="1"/>
  <c r="AH27" i="15"/>
  <c r="AH35" i="25" s="1"/>
  <c r="AG27" i="15"/>
  <c r="AG35" i="25" s="1"/>
  <c r="AF27" i="15"/>
  <c r="AF35" i="25" s="1"/>
  <c r="AE27" i="15"/>
  <c r="AE35" i="25" s="1"/>
  <c r="AD27" i="15"/>
  <c r="AD35" i="25" s="1"/>
  <c r="AC27" i="15"/>
  <c r="AC35" i="25" s="1"/>
  <c r="AB27" i="15"/>
  <c r="AB35" i="25" s="1"/>
  <c r="AA27" i="15"/>
  <c r="AA35" i="25" s="1"/>
  <c r="Z27" i="15"/>
  <c r="Z35" i="25" s="1"/>
  <c r="Y27" i="15"/>
  <c r="Y35" i="25" s="1"/>
  <c r="X27" i="15"/>
  <c r="X35" i="25" s="1"/>
  <c r="W27" i="15"/>
  <c r="W35" i="25" s="1"/>
  <c r="V27" i="15"/>
  <c r="V35" i="25" s="1"/>
  <c r="U27" i="15"/>
  <c r="U35" i="25" s="1"/>
  <c r="T27" i="15"/>
  <c r="T35" i="25" s="1"/>
  <c r="S27" i="15"/>
  <c r="S35" i="25" s="1"/>
  <c r="R27" i="15"/>
  <c r="R35" i="25" s="1"/>
  <c r="Q27" i="15"/>
  <c r="Q35" i="25" s="1"/>
  <c r="P27" i="15"/>
  <c r="P35" i="25" s="1"/>
  <c r="O27" i="15"/>
  <c r="O35" i="25" s="1"/>
  <c r="N27" i="15"/>
  <c r="N35" i="25" s="1"/>
  <c r="M27" i="15"/>
  <c r="M35" i="25" s="1"/>
  <c r="L27" i="15"/>
  <c r="L35" i="25" s="1"/>
  <c r="K27" i="15"/>
  <c r="K35" i="25" s="1"/>
  <c r="J27" i="15"/>
  <c r="J35" i="25" s="1"/>
  <c r="I27" i="15"/>
  <c r="I35" i="25" s="1"/>
  <c r="H27" i="15"/>
  <c r="H35" i="25" s="1"/>
  <c r="G27" i="15"/>
  <c r="G35" i="25" s="1"/>
  <c r="F27" i="15"/>
  <c r="F35" i="25" s="1"/>
  <c r="E27" i="15"/>
  <c r="E35" i="25" s="1"/>
  <c r="D27" i="15"/>
  <c r="D35" i="25" s="1"/>
  <c r="C27" i="15"/>
  <c r="C35" i="25" s="1"/>
  <c r="BN80" i="15"/>
  <c r="BN82" i="15" s="1"/>
  <c r="BN32" i="15"/>
  <c r="BN27" i="15"/>
  <c r="BN65" i="9"/>
  <c r="BN29" i="25" s="1"/>
  <c r="BN90" i="13"/>
  <c r="BM90" i="13"/>
  <c r="BL90" i="13"/>
  <c r="BJ90" i="13"/>
  <c r="BI90" i="13"/>
  <c r="BH90" i="13"/>
  <c r="BF90" i="13"/>
  <c r="BE90" i="13"/>
  <c r="BD90" i="13"/>
  <c r="BB90" i="13"/>
  <c r="BA90" i="13"/>
  <c r="AZ90" i="13"/>
  <c r="AX90" i="13"/>
  <c r="AW90" i="13"/>
  <c r="AV90" i="13"/>
  <c r="AT90" i="13"/>
  <c r="AS90" i="13"/>
  <c r="AR90" i="13"/>
  <c r="AP90" i="13"/>
  <c r="AO90" i="13"/>
  <c r="AN90" i="13"/>
  <c r="AL90" i="13"/>
  <c r="AK90" i="13"/>
  <c r="AJ90" i="13"/>
  <c r="AH90" i="13"/>
  <c r="AF90" i="13"/>
  <c r="AD90" i="13"/>
  <c r="AC90" i="13"/>
  <c r="AB90" i="13"/>
  <c r="Z90" i="13"/>
  <c r="Y90" i="13"/>
  <c r="X90" i="13"/>
  <c r="V90" i="13"/>
  <c r="U90" i="13"/>
  <c r="T90" i="13"/>
  <c r="R90" i="13"/>
  <c r="Q90" i="13"/>
  <c r="P90" i="13"/>
  <c r="N90" i="13"/>
  <c r="M90" i="13"/>
  <c r="L90" i="13"/>
  <c r="J90" i="13"/>
  <c r="I90" i="13"/>
  <c r="H90" i="13"/>
  <c r="F90" i="13"/>
  <c r="E90" i="13"/>
  <c r="D90" i="13"/>
  <c r="AG90" i="13"/>
  <c r="BN75" i="13"/>
  <c r="BM75" i="13"/>
  <c r="BL75" i="13"/>
  <c r="BJ75" i="13"/>
  <c r="BI75" i="13"/>
  <c r="BH75" i="13"/>
  <c r="BF75" i="13"/>
  <c r="BE75" i="13"/>
  <c r="BD75" i="13"/>
  <c r="BB75" i="13"/>
  <c r="BA75" i="13"/>
  <c r="AZ75" i="13"/>
  <c r="AX75" i="13"/>
  <c r="AW75" i="13"/>
  <c r="AV75" i="13"/>
  <c r="AT75" i="13"/>
  <c r="AS75" i="13"/>
  <c r="AR75" i="13"/>
  <c r="AP75" i="13"/>
  <c r="AO75" i="13"/>
  <c r="AN75" i="13"/>
  <c r="AL75" i="13"/>
  <c r="AK75" i="13"/>
  <c r="AJ75" i="13"/>
  <c r="AH75" i="13"/>
  <c r="AG75" i="13"/>
  <c r="AF75" i="13"/>
  <c r="AD75" i="13"/>
  <c r="AC75" i="13"/>
  <c r="AB75" i="13"/>
  <c r="Z75" i="13"/>
  <c r="Y75" i="13"/>
  <c r="X75" i="13"/>
  <c r="V75" i="13"/>
  <c r="U75" i="13"/>
  <c r="T75" i="13"/>
  <c r="R75" i="13"/>
  <c r="Q75" i="13"/>
  <c r="P75" i="13"/>
  <c r="N75" i="13"/>
  <c r="M75" i="13"/>
  <c r="L75" i="13"/>
  <c r="J75" i="13"/>
  <c r="I75" i="13"/>
  <c r="H75" i="13"/>
  <c r="F75" i="13"/>
  <c r="E75" i="13"/>
  <c r="D75" i="13"/>
  <c r="BN60" i="13"/>
  <c r="BM60" i="13"/>
  <c r="BJ60" i="13"/>
  <c r="BI60" i="13"/>
  <c r="BH60" i="13"/>
  <c r="BF60" i="13"/>
  <c r="BE60" i="13"/>
  <c r="BD60" i="13"/>
  <c r="BB60" i="13"/>
  <c r="BA60" i="13"/>
  <c r="AZ60" i="13"/>
  <c r="AX60" i="13"/>
  <c r="AW60" i="13"/>
  <c r="AV60" i="13"/>
  <c r="AT60" i="13"/>
  <c r="AS60" i="13"/>
  <c r="AR60" i="13"/>
  <c r="AP60" i="13"/>
  <c r="AO60" i="13"/>
  <c r="AN60" i="13"/>
  <c r="AL60" i="13"/>
  <c r="AK60" i="13"/>
  <c r="AJ60" i="13"/>
  <c r="AH60" i="13"/>
  <c r="AG60" i="13"/>
  <c r="AF60" i="13"/>
  <c r="AD60" i="13"/>
  <c r="AC60" i="13"/>
  <c r="AB60" i="13"/>
  <c r="Z60" i="13"/>
  <c r="Y60" i="13"/>
  <c r="X60" i="13"/>
  <c r="V60" i="13"/>
  <c r="U60" i="13"/>
  <c r="T60" i="13"/>
  <c r="R60" i="13"/>
  <c r="Q60" i="13"/>
  <c r="P60" i="13"/>
  <c r="N60" i="13"/>
  <c r="M60" i="13"/>
  <c r="L60" i="13"/>
  <c r="J60" i="13"/>
  <c r="I60" i="13"/>
  <c r="H60" i="13"/>
  <c r="F60" i="13"/>
  <c r="E60" i="13"/>
  <c r="D60" i="13"/>
  <c r="BL21" i="13"/>
  <c r="BN40" i="13"/>
  <c r="BM40" i="13"/>
  <c r="BL40" i="13"/>
  <c r="BJ40" i="13"/>
  <c r="BI40" i="13"/>
  <c r="BH40" i="13"/>
  <c r="BF40" i="13"/>
  <c r="BE40" i="13"/>
  <c r="BD40" i="13"/>
  <c r="BB40" i="13"/>
  <c r="BA40" i="13"/>
  <c r="AZ40" i="13"/>
  <c r="AX40" i="13"/>
  <c r="AW40" i="13"/>
  <c r="AV40" i="13"/>
  <c r="AT40" i="13"/>
  <c r="AS40" i="13"/>
  <c r="AR40" i="13"/>
  <c r="AP40" i="13"/>
  <c r="AO40" i="13"/>
  <c r="AN40" i="13"/>
  <c r="AL40" i="13"/>
  <c r="AK40" i="13"/>
  <c r="AJ40" i="13"/>
  <c r="AH40" i="13"/>
  <c r="AG40" i="13"/>
  <c r="AF40" i="13"/>
  <c r="AD40" i="13"/>
  <c r="AC40" i="13"/>
  <c r="AB40" i="13"/>
  <c r="Z40" i="13"/>
  <c r="Y40" i="13"/>
  <c r="X40" i="13"/>
  <c r="V40" i="13"/>
  <c r="U40" i="13"/>
  <c r="T40" i="13"/>
  <c r="R40" i="13"/>
  <c r="Q40" i="13"/>
  <c r="P40" i="13"/>
  <c r="N40" i="13"/>
  <c r="M40" i="13"/>
  <c r="L40" i="13"/>
  <c r="J40" i="13"/>
  <c r="I40" i="13"/>
  <c r="H40" i="13"/>
  <c r="F40" i="13"/>
  <c r="E40" i="13"/>
  <c r="D40" i="13"/>
  <c r="BN21" i="13"/>
  <c r="BM21" i="13"/>
  <c r="BJ21" i="13"/>
  <c r="BH21" i="13"/>
  <c r="BF21" i="13"/>
  <c r="BE21" i="13"/>
  <c r="BD21" i="13"/>
  <c r="BB21" i="13"/>
  <c r="BA21" i="13"/>
  <c r="AZ21" i="13"/>
  <c r="AX21" i="13"/>
  <c r="AW21" i="13"/>
  <c r="AV21" i="13"/>
  <c r="AT21" i="13"/>
  <c r="AS21" i="13"/>
  <c r="AR21" i="13"/>
  <c r="AP21" i="13"/>
  <c r="AO21" i="13"/>
  <c r="AN21" i="13"/>
  <c r="AL21" i="13"/>
  <c r="AK21" i="13"/>
  <c r="AJ21" i="13"/>
  <c r="AH21" i="13"/>
  <c r="AG21" i="13"/>
  <c r="AD21" i="13"/>
  <c r="AC21" i="13"/>
  <c r="AB21" i="13"/>
  <c r="Z21" i="13"/>
  <c r="Y21" i="13"/>
  <c r="X21" i="13"/>
  <c r="V21" i="13"/>
  <c r="U21" i="13"/>
  <c r="T21" i="13"/>
  <c r="R21" i="13"/>
  <c r="Q21" i="13"/>
  <c r="P21" i="13"/>
  <c r="N21" i="13"/>
  <c r="M21" i="13"/>
  <c r="L21" i="13"/>
  <c r="J21" i="13"/>
  <c r="I21" i="13"/>
  <c r="H21" i="13"/>
  <c r="F21" i="13"/>
  <c r="E21" i="13"/>
  <c r="D21" i="13"/>
  <c r="AF21" i="13"/>
  <c r="AC56" i="9"/>
  <c r="G40" i="9"/>
  <c r="G42" i="9" s="1"/>
  <c r="G46" i="9" s="1"/>
  <c r="BM66" i="9"/>
  <c r="BM30" i="25" s="1"/>
  <c r="BM34" i="25" s="1"/>
  <c r="BM65" i="9"/>
  <c r="BM29" i="25" s="1"/>
  <c r="BL66" i="9"/>
  <c r="BL30" i="25" s="1"/>
  <c r="BL34" i="25" s="1"/>
  <c r="BL65" i="9"/>
  <c r="BL29" i="25" s="1"/>
  <c r="Y68" i="9"/>
  <c r="Z68" i="9" s="1"/>
  <c r="AA68" i="9" s="1"/>
  <c r="AB68" i="9" s="1"/>
  <c r="Y71" i="9"/>
  <c r="Z71" i="9" s="1"/>
  <c r="AA71" i="9" s="1"/>
  <c r="BK57" i="9" l="1"/>
  <c r="CF80" i="15"/>
  <c r="AJ92" i="13"/>
  <c r="M42" i="13"/>
  <c r="CU16" i="9"/>
  <c r="CU18" i="9" s="1"/>
  <c r="CU34" i="9" s="1"/>
  <c r="CU36" i="9" s="1"/>
  <c r="CU40" i="9" s="1"/>
  <c r="CP80" i="15"/>
  <c r="CP82" i="15" s="1"/>
  <c r="CS80" i="15"/>
  <c r="CS82" i="15" s="1"/>
  <c r="CF82" i="15"/>
  <c r="BO7" i="25"/>
  <c r="CV7" i="25" s="1"/>
  <c r="BL35" i="25"/>
  <c r="BL36" i="25" s="1"/>
  <c r="BM35" i="25"/>
  <c r="BM36" i="25" s="1"/>
  <c r="CG80" i="15"/>
  <c r="CG82" i="15" s="1"/>
  <c r="CK80" i="15"/>
  <c r="CK82" i="15" s="1"/>
  <c r="CN80" i="15"/>
  <c r="CN82" i="15" s="1"/>
  <c r="CQ80" i="15"/>
  <c r="CQ82" i="15" s="1"/>
  <c r="CT80" i="15"/>
  <c r="CT82" i="15" s="1"/>
  <c r="CJ80" i="15"/>
  <c r="CJ82" i="15" s="1"/>
  <c r="CM80" i="15"/>
  <c r="CM82" i="15" s="1"/>
  <c r="BN35" i="25"/>
  <c r="BN36" i="25" s="1"/>
  <c r="BK35" i="25"/>
  <c r="BK36" i="25" s="1"/>
  <c r="CH80" i="15"/>
  <c r="CH82" i="15" s="1"/>
  <c r="CL80" i="15"/>
  <c r="CL82" i="15" s="1"/>
  <c r="CO80" i="15"/>
  <c r="CO82" i="15" s="1"/>
  <c r="CR80" i="15"/>
  <c r="CR82" i="15" s="1"/>
  <c r="CU80" i="15"/>
  <c r="CU82" i="15" s="1"/>
  <c r="CI80" i="15"/>
  <c r="CI82" i="15" s="1"/>
  <c r="U57" i="9"/>
  <c r="AF57" i="9"/>
  <c r="CJ32" i="15"/>
  <c r="AD57" i="9"/>
  <c r="AD18" i="25"/>
  <c r="AD20" i="25" s="1"/>
  <c r="AG57" i="9"/>
  <c r="AG18" i="25"/>
  <c r="AG20" i="25" s="1"/>
  <c r="AO57" i="9"/>
  <c r="AO18" i="25"/>
  <c r="AO20" i="25" s="1"/>
  <c r="Y18" i="9"/>
  <c r="Y8" i="25" s="1"/>
  <c r="Y7" i="25"/>
  <c r="AB18" i="9"/>
  <c r="AB7" i="25"/>
  <c r="AE18" i="9"/>
  <c r="AE8" i="25" s="1"/>
  <c r="AE7" i="25"/>
  <c r="I18" i="25"/>
  <c r="I20" i="25" s="1"/>
  <c r="Q57" i="9"/>
  <c r="Q18" i="25"/>
  <c r="Q20" i="25" s="1"/>
  <c r="AB57" i="9"/>
  <c r="AB18" i="25"/>
  <c r="AB20" i="25" s="1"/>
  <c r="AJ57" i="9"/>
  <c r="AJ18" i="25"/>
  <c r="AJ20" i="25" s="1"/>
  <c r="AZ18" i="25"/>
  <c r="AZ20" i="25" s="1"/>
  <c r="BH57" i="9"/>
  <c r="BH18" i="25"/>
  <c r="BH20" i="25" s="1"/>
  <c r="BL20" i="25"/>
  <c r="I18" i="9"/>
  <c r="I8" i="25" s="1"/>
  <c r="I7" i="25"/>
  <c r="AH18" i="9"/>
  <c r="AH7" i="25"/>
  <c r="AK18" i="9"/>
  <c r="AK7" i="25"/>
  <c r="AN18" i="9"/>
  <c r="AN8" i="25" s="1"/>
  <c r="AN7" i="25"/>
  <c r="AQ18" i="9"/>
  <c r="AQ8" i="25" s="1"/>
  <c r="AQ7" i="25"/>
  <c r="BE18" i="9"/>
  <c r="BE7" i="25"/>
  <c r="BK18" i="9"/>
  <c r="BK7" i="25"/>
  <c r="Z18" i="25"/>
  <c r="Z20" i="25" s="1"/>
  <c r="BM57" i="9"/>
  <c r="BM18" i="25"/>
  <c r="BM20" i="25" s="1"/>
  <c r="C18" i="9"/>
  <c r="C8" i="25" s="1"/>
  <c r="C7" i="25"/>
  <c r="N18" i="9"/>
  <c r="N7" i="25"/>
  <c r="AL18" i="9"/>
  <c r="AL8" i="25" s="1"/>
  <c r="AL7" i="25"/>
  <c r="AR18" i="9"/>
  <c r="AR8" i="25" s="1"/>
  <c r="AR7" i="25"/>
  <c r="AF42" i="13"/>
  <c r="AC57" i="9"/>
  <c r="AC18" i="25"/>
  <c r="AC20" i="25" s="1"/>
  <c r="K92" i="13"/>
  <c r="CH92" i="13" s="1"/>
  <c r="CP32" i="15"/>
  <c r="D57" i="9"/>
  <c r="D18" i="25"/>
  <c r="D20" i="25" s="1"/>
  <c r="H57" i="9"/>
  <c r="H18" i="25"/>
  <c r="H20" i="25" s="1"/>
  <c r="P18" i="25"/>
  <c r="P20" i="25" s="1"/>
  <c r="X18" i="25"/>
  <c r="X20" i="25" s="1"/>
  <c r="AA20" i="25"/>
  <c r="AE57" i="9"/>
  <c r="AE18" i="25"/>
  <c r="AI18" i="25"/>
  <c r="AM20" i="25"/>
  <c r="AQ57" i="9"/>
  <c r="AQ18" i="25"/>
  <c r="AU20" i="25"/>
  <c r="AY57" i="9"/>
  <c r="AY18" i="25"/>
  <c r="BC57" i="9"/>
  <c r="BC18" i="25"/>
  <c r="BG20" i="25"/>
  <c r="BK20" i="25"/>
  <c r="BK19" i="25"/>
  <c r="E18" i="9"/>
  <c r="E8" i="25" s="1"/>
  <c r="E7" i="25"/>
  <c r="M18" i="9"/>
  <c r="M8" i="25" s="1"/>
  <c r="M7" i="25"/>
  <c r="K18" i="9"/>
  <c r="K8" i="25" s="1"/>
  <c r="K7" i="25"/>
  <c r="O18" i="9"/>
  <c r="O8" i="25" s="1"/>
  <c r="O7" i="25"/>
  <c r="V18" i="9"/>
  <c r="V8" i="25" s="1"/>
  <c r="V7" i="25"/>
  <c r="T18" i="9"/>
  <c r="T8" i="25" s="1"/>
  <c r="T7" i="25"/>
  <c r="W18" i="9"/>
  <c r="W7" i="25"/>
  <c r="AD18" i="9"/>
  <c r="AD8" i="25" s="1"/>
  <c r="AD7" i="25"/>
  <c r="AG18" i="9"/>
  <c r="AG8" i="25" s="1"/>
  <c r="AG7" i="25"/>
  <c r="AJ18" i="9"/>
  <c r="AJ8" i="25" s="1"/>
  <c r="AJ7" i="25"/>
  <c r="AT18" i="9"/>
  <c r="AT8" i="25" s="1"/>
  <c r="AT7" i="25"/>
  <c r="AW18" i="9"/>
  <c r="AW8" i="25" s="1"/>
  <c r="AW7" i="25"/>
  <c r="CQ7" i="25" s="1"/>
  <c r="AZ18" i="9"/>
  <c r="AZ8" i="25" s="1"/>
  <c r="AZ7" i="25"/>
  <c r="BD18" i="9"/>
  <c r="BD7" i="25"/>
  <c r="AW18" i="25"/>
  <c r="AW20" i="25" s="1"/>
  <c r="BA57" i="9"/>
  <c r="BA18" i="25"/>
  <c r="BA20" i="25" s="1"/>
  <c r="J18" i="9"/>
  <c r="J7" i="25"/>
  <c r="L18" i="9"/>
  <c r="L8" i="25" s="1"/>
  <c r="L7" i="25"/>
  <c r="Q18" i="9"/>
  <c r="Q8" i="25" s="1"/>
  <c r="Q7" i="25"/>
  <c r="U18" i="9"/>
  <c r="U8" i="25" s="1"/>
  <c r="U7" i="25"/>
  <c r="BB18" i="9"/>
  <c r="BB8" i="25" s="1"/>
  <c r="BB7" i="25"/>
  <c r="BL18" i="9"/>
  <c r="BL7" i="25"/>
  <c r="P92" i="13"/>
  <c r="AK42" i="13"/>
  <c r="E42" i="13"/>
  <c r="BO36" i="25"/>
  <c r="C20" i="25"/>
  <c r="G18" i="25"/>
  <c r="K20" i="25"/>
  <c r="CH18" i="25"/>
  <c r="CH19" i="25" s="1"/>
  <c r="O20" i="25"/>
  <c r="S57" i="9"/>
  <c r="S18" i="25"/>
  <c r="S19" i="25" s="1"/>
  <c r="W18" i="25"/>
  <c r="AH57" i="9"/>
  <c r="AH18" i="25"/>
  <c r="AH20" i="25" s="1"/>
  <c r="AL18" i="25"/>
  <c r="AL20" i="25" s="1"/>
  <c r="AP57" i="9"/>
  <c r="AP18" i="25"/>
  <c r="AP20" i="25" s="1"/>
  <c r="AT18" i="25"/>
  <c r="AT20" i="25" s="1"/>
  <c r="BB57" i="9"/>
  <c r="BB18" i="25"/>
  <c r="BB20" i="25" s="1"/>
  <c r="BF57" i="9"/>
  <c r="BF18" i="25"/>
  <c r="BF20" i="25" s="1"/>
  <c r="BJ57" i="9"/>
  <c r="BJ18" i="25"/>
  <c r="BJ20" i="25" s="1"/>
  <c r="BO57" i="9"/>
  <c r="BO18" i="25"/>
  <c r="G18" i="9"/>
  <c r="G8" i="25" s="1"/>
  <c r="G17" i="25" s="1"/>
  <c r="G7" i="25"/>
  <c r="P18" i="9"/>
  <c r="P8" i="25" s="1"/>
  <c r="P7" i="25"/>
  <c r="S18" i="9"/>
  <c r="S8" i="25" s="1"/>
  <c r="S7" i="25"/>
  <c r="Z18" i="9"/>
  <c r="Z8" i="25" s="1"/>
  <c r="Z7" i="25"/>
  <c r="AC18" i="9"/>
  <c r="AC7" i="25"/>
  <c r="AF18" i="9"/>
  <c r="AF8" i="25" s="1"/>
  <c r="AF7" i="25"/>
  <c r="AI18" i="9"/>
  <c r="AI7" i="25"/>
  <c r="AP18" i="9"/>
  <c r="AP7" i="25"/>
  <c r="BC18" i="9"/>
  <c r="BC7" i="25"/>
  <c r="BJ18" i="9"/>
  <c r="BJ8" i="25" s="1"/>
  <c r="BJ7" i="25"/>
  <c r="H42" i="13"/>
  <c r="R92" i="13"/>
  <c r="AH92" i="13"/>
  <c r="AP92" i="13"/>
  <c r="AX92" i="13"/>
  <c r="BF92" i="13"/>
  <c r="P42" i="13"/>
  <c r="X42" i="13"/>
  <c r="CJ9" i="25"/>
  <c r="BL33" i="25"/>
  <c r="U11" i="25"/>
  <c r="U19" i="25"/>
  <c r="E33" i="25"/>
  <c r="E36" i="25"/>
  <c r="K33" i="25"/>
  <c r="K36" i="25"/>
  <c r="Q33" i="25"/>
  <c r="Q36" i="25"/>
  <c r="W33" i="25"/>
  <c r="W36" i="25"/>
  <c r="AP33" i="25"/>
  <c r="AP36" i="25"/>
  <c r="AV33" i="25"/>
  <c r="AV36" i="25"/>
  <c r="BB33" i="25"/>
  <c r="BB36" i="25"/>
  <c r="BH33" i="25"/>
  <c r="BH36" i="25"/>
  <c r="BL19" i="25"/>
  <c r="BL11" i="25"/>
  <c r="AW11" i="25"/>
  <c r="F33" i="25"/>
  <c r="F36" i="25"/>
  <c r="L33" i="25"/>
  <c r="L36" i="25"/>
  <c r="R33" i="25"/>
  <c r="R36" i="25"/>
  <c r="X33" i="25"/>
  <c r="X36" i="25"/>
  <c r="AQ33" i="25"/>
  <c r="AQ36" i="25"/>
  <c r="AW33" i="25"/>
  <c r="AW36" i="25"/>
  <c r="BC36" i="25"/>
  <c r="BC33" i="25"/>
  <c r="BI36" i="25"/>
  <c r="BI33" i="25"/>
  <c r="CI9" i="25"/>
  <c r="Q11" i="25"/>
  <c r="AX11" i="25"/>
  <c r="AX19" i="25"/>
  <c r="G33" i="25"/>
  <c r="G36" i="25"/>
  <c r="M33" i="25"/>
  <c r="M36" i="25"/>
  <c r="S33" i="25"/>
  <c r="S36" i="25"/>
  <c r="AL33" i="25"/>
  <c r="AL36" i="25"/>
  <c r="AR33" i="25"/>
  <c r="AR36" i="25"/>
  <c r="AX33" i="25"/>
  <c r="AX36" i="25"/>
  <c r="BD33" i="25"/>
  <c r="BD36" i="25"/>
  <c r="BJ33" i="25"/>
  <c r="BJ36" i="25"/>
  <c r="BN18" i="9"/>
  <c r="BN7" i="25"/>
  <c r="BN33" i="25"/>
  <c r="R19" i="25"/>
  <c r="R11" i="25"/>
  <c r="BE19" i="25"/>
  <c r="BE11" i="25"/>
  <c r="H33" i="25"/>
  <c r="H36" i="25"/>
  <c r="N33" i="25"/>
  <c r="N36" i="25"/>
  <c r="T33" i="25"/>
  <c r="T36" i="25"/>
  <c r="AM33" i="25"/>
  <c r="AM36" i="25"/>
  <c r="AS33" i="25"/>
  <c r="AS36" i="25"/>
  <c r="AY36" i="25"/>
  <c r="AY33" i="25"/>
  <c r="BE33" i="25"/>
  <c r="BE36" i="25"/>
  <c r="BM18" i="9"/>
  <c r="BM7" i="25"/>
  <c r="BM11" i="25"/>
  <c r="S11" i="25"/>
  <c r="C33" i="25"/>
  <c r="C36" i="25"/>
  <c r="I33" i="25"/>
  <c r="I36" i="25"/>
  <c r="O33" i="25"/>
  <c r="O36" i="25"/>
  <c r="U33" i="25"/>
  <c r="U36" i="25"/>
  <c r="AN36" i="25"/>
  <c r="AN33" i="25"/>
  <c r="AT33" i="25"/>
  <c r="AT36" i="25"/>
  <c r="AZ36" i="25"/>
  <c r="AZ33" i="25"/>
  <c r="BF36" i="25"/>
  <c r="BF33" i="25"/>
  <c r="BM33" i="25"/>
  <c r="T19" i="25"/>
  <c r="T11" i="25"/>
  <c r="D33" i="25"/>
  <c r="D36" i="25"/>
  <c r="J33" i="25"/>
  <c r="J36" i="25"/>
  <c r="P33" i="25"/>
  <c r="P36" i="25"/>
  <c r="V33" i="25"/>
  <c r="V36" i="25"/>
  <c r="AO33" i="25"/>
  <c r="AO36" i="25"/>
  <c r="AU33" i="25"/>
  <c r="AU36" i="25"/>
  <c r="BA36" i="25"/>
  <c r="BA33" i="25"/>
  <c r="BG36" i="25"/>
  <c r="BG33" i="25"/>
  <c r="F18" i="9"/>
  <c r="F8" i="25" s="1"/>
  <c r="F7" i="25"/>
  <c r="BH18" i="9"/>
  <c r="BH7" i="25"/>
  <c r="BP33" i="25"/>
  <c r="BP36" i="25"/>
  <c r="CH32" i="15"/>
  <c r="CN32" i="15"/>
  <c r="CT32" i="15"/>
  <c r="CU32" i="15"/>
  <c r="AR92" i="13"/>
  <c r="AZ92" i="13"/>
  <c r="AL42" i="13"/>
  <c r="AD92" i="13"/>
  <c r="AN42" i="13"/>
  <c r="AV42" i="13"/>
  <c r="BD42" i="13"/>
  <c r="AG42" i="13"/>
  <c r="AO42" i="13"/>
  <c r="AW42" i="13"/>
  <c r="BE42" i="13"/>
  <c r="AU92" i="13"/>
  <c r="CQ92" i="13" s="1"/>
  <c r="F42" i="13"/>
  <c r="N42" i="13"/>
  <c r="V42" i="13"/>
  <c r="G57" i="9"/>
  <c r="C57" i="9"/>
  <c r="BL57" i="9"/>
  <c r="AM57" i="9"/>
  <c r="BI57" i="9"/>
  <c r="AK57" i="9"/>
  <c r="L57" i="9"/>
  <c r="BG57" i="9"/>
  <c r="AU57" i="9"/>
  <c r="V57" i="9"/>
  <c r="W57" i="9"/>
  <c r="P66" i="9"/>
  <c r="P30" i="25" s="1"/>
  <c r="P34" i="25" s="1"/>
  <c r="CU27" i="15"/>
  <c r="AW92" i="13"/>
  <c r="AO92" i="13"/>
  <c r="I92" i="13"/>
  <c r="Y92" i="13"/>
  <c r="O42" i="13"/>
  <c r="CI42" i="13" s="1"/>
  <c r="BM42" i="13"/>
  <c r="X92" i="13"/>
  <c r="Z92" i="13"/>
  <c r="BH92" i="13"/>
  <c r="BM92" i="13"/>
  <c r="I42" i="13"/>
  <c r="Q42" i="13"/>
  <c r="BE92" i="13"/>
  <c r="AD42" i="13"/>
  <c r="AT42" i="13"/>
  <c r="BB42" i="13"/>
  <c r="BJ42" i="13"/>
  <c r="AR57" i="9"/>
  <c r="AV57" i="9"/>
  <c r="BD57" i="9"/>
  <c r="BO18" i="9"/>
  <c r="K57" i="9"/>
  <c r="I57" i="9"/>
  <c r="AT57" i="9"/>
  <c r="CO27" i="15"/>
  <c r="AF92" i="13"/>
  <c r="AN92" i="13"/>
  <c r="AV92" i="13"/>
  <c r="W42" i="13"/>
  <c r="CK42" i="13" s="1"/>
  <c r="AI42" i="13"/>
  <c r="CN42" i="13" s="1"/>
  <c r="Y42" i="13"/>
  <c r="Q92" i="13"/>
  <c r="J92" i="13"/>
  <c r="AC42" i="13"/>
  <c r="BA42" i="13"/>
  <c r="F57" i="9"/>
  <c r="T57" i="9"/>
  <c r="R57" i="9"/>
  <c r="E57" i="9"/>
  <c r="BP66" i="9"/>
  <c r="BP30" i="25" s="1"/>
  <c r="BP34" i="25" s="1"/>
  <c r="D66" i="9"/>
  <c r="D30" i="25" s="1"/>
  <c r="D34" i="25" s="1"/>
  <c r="J66" i="9"/>
  <c r="J30" i="25" s="1"/>
  <c r="J34" i="25" s="1"/>
  <c r="V66" i="9"/>
  <c r="V30" i="25" s="1"/>
  <c r="V34" i="25" s="1"/>
  <c r="AM66" i="9"/>
  <c r="AM30" i="25" s="1"/>
  <c r="AM34" i="25" s="1"/>
  <c r="AN66" i="9"/>
  <c r="AN30" i="25" s="1"/>
  <c r="AN34" i="25" s="1"/>
  <c r="BB66" i="9"/>
  <c r="BB30" i="25" s="1"/>
  <c r="BB34" i="25" s="1"/>
  <c r="F66" i="9"/>
  <c r="F30" i="25" s="1"/>
  <c r="F34" i="25" s="1"/>
  <c r="L66" i="9"/>
  <c r="L30" i="25" s="1"/>
  <c r="L34" i="25" s="1"/>
  <c r="AA42" i="13"/>
  <c r="CL42" i="13" s="1"/>
  <c r="BK42" i="13"/>
  <c r="CU42" i="13" s="1"/>
  <c r="BO42" i="13"/>
  <c r="CV42" i="13" s="1"/>
  <c r="AS42" i="13"/>
  <c r="T42" i="13"/>
  <c r="AB42" i="13"/>
  <c r="AJ42" i="13"/>
  <c r="AZ42" i="13"/>
  <c r="BH42" i="13"/>
  <c r="BF42" i="13"/>
  <c r="BL42" i="13"/>
  <c r="G42" i="13"/>
  <c r="CG42" i="13" s="1"/>
  <c r="S42" i="13"/>
  <c r="CJ42" i="13" s="1"/>
  <c r="CL40" i="13"/>
  <c r="J42" i="13"/>
  <c r="R42" i="13"/>
  <c r="BG42" i="13"/>
  <c r="CT42" i="13" s="1"/>
  <c r="CV40" i="13"/>
  <c r="AM42" i="13"/>
  <c r="CO42" i="13" s="1"/>
  <c r="H92" i="13"/>
  <c r="BD92" i="13"/>
  <c r="O92" i="13"/>
  <c r="CI92" i="13" s="1"/>
  <c r="AI92" i="13"/>
  <c r="CN92" i="13" s="1"/>
  <c r="BC92" i="13"/>
  <c r="CS92" i="13" s="1"/>
  <c r="BG92" i="13"/>
  <c r="CT92" i="13" s="1"/>
  <c r="G92" i="13"/>
  <c r="CG92" i="13" s="1"/>
  <c r="V92" i="13"/>
  <c r="AG92" i="13"/>
  <c r="T92" i="13"/>
  <c r="AB92" i="13"/>
  <c r="E92" i="13"/>
  <c r="M92" i="13"/>
  <c r="BP92" i="13"/>
  <c r="BK80" i="15"/>
  <c r="BK82" i="15" s="1"/>
  <c r="CL32" i="15"/>
  <c r="CR32" i="15"/>
  <c r="CF27" i="15"/>
  <c r="CF32" i="15"/>
  <c r="CL27" i="15"/>
  <c r="CR27" i="15"/>
  <c r="BQ49" i="9"/>
  <c r="CK27" i="15"/>
  <c r="CM27" i="15"/>
  <c r="CP27" i="15"/>
  <c r="CK32" i="15"/>
  <c r="CG32" i="15"/>
  <c r="CM32" i="15"/>
  <c r="CS32" i="15"/>
  <c r="CI32" i="15"/>
  <c r="CO32" i="15"/>
  <c r="CI27" i="15"/>
  <c r="CS27" i="15"/>
  <c r="CT27" i="15"/>
  <c r="CN27" i="15"/>
  <c r="CQ27" i="15"/>
  <c r="CH27" i="15"/>
  <c r="CQ32" i="15"/>
  <c r="CG27" i="15"/>
  <c r="CJ27" i="15"/>
  <c r="AK92" i="13"/>
  <c r="AC92" i="13"/>
  <c r="AQ42" i="13"/>
  <c r="CP42" i="13" s="1"/>
  <c r="BK92" i="13"/>
  <c r="AR42" i="13"/>
  <c r="N92" i="13"/>
  <c r="AS92" i="13"/>
  <c r="BJ92" i="13"/>
  <c r="BI42" i="13"/>
  <c r="AU42" i="13"/>
  <c r="CQ42" i="13" s="1"/>
  <c r="CQ90" i="13"/>
  <c r="S92" i="13"/>
  <c r="CJ92" i="13" s="1"/>
  <c r="AA92" i="13"/>
  <c r="CL92" i="13" s="1"/>
  <c r="L42" i="13"/>
  <c r="AT92" i="13"/>
  <c r="F92" i="13"/>
  <c r="L92" i="13"/>
  <c r="CK21" i="13"/>
  <c r="CP40" i="13"/>
  <c r="CH75" i="13"/>
  <c r="AY92" i="13"/>
  <c r="CR92" i="13" s="1"/>
  <c r="BI92" i="13"/>
  <c r="U92" i="13"/>
  <c r="AL92" i="13"/>
  <c r="D42" i="13"/>
  <c r="AY42" i="13"/>
  <c r="CR42" i="13" s="1"/>
  <c r="CS90" i="13"/>
  <c r="AE92" i="13"/>
  <c r="CM92" i="13" s="1"/>
  <c r="BA92" i="13"/>
  <c r="D92" i="13"/>
  <c r="BB92" i="13"/>
  <c r="U42" i="13"/>
  <c r="Z42" i="13"/>
  <c r="AH42" i="13"/>
  <c r="AP42" i="13"/>
  <c r="AX42" i="13"/>
  <c r="BN42" i="13"/>
  <c r="K42" i="13"/>
  <c r="CH42" i="13" s="1"/>
  <c r="W92" i="13"/>
  <c r="CK92" i="13" s="1"/>
  <c r="AM92" i="13"/>
  <c r="CO92" i="13" s="1"/>
  <c r="AA65" i="9"/>
  <c r="AA29" i="25" s="1"/>
  <c r="AL57" i="9"/>
  <c r="Y65" i="9"/>
  <c r="Y29" i="25" s="1"/>
  <c r="AX57" i="9"/>
  <c r="BE57" i="9"/>
  <c r="AN57" i="9"/>
  <c r="Y57" i="9"/>
  <c r="N57" i="9"/>
  <c r="CR66" i="9"/>
  <c r="G66" i="9"/>
  <c r="G30" i="25" s="1"/>
  <c r="G34" i="25" s="1"/>
  <c r="M66" i="9"/>
  <c r="M30" i="25" s="1"/>
  <c r="M34" i="25" s="1"/>
  <c r="H66" i="9"/>
  <c r="H30" i="25" s="1"/>
  <c r="H34" i="25" s="1"/>
  <c r="N66" i="9"/>
  <c r="N30" i="25" s="1"/>
  <c r="N34" i="25" s="1"/>
  <c r="AT66" i="9"/>
  <c r="AT30" i="25" s="1"/>
  <c r="AT34" i="25" s="1"/>
  <c r="BI66" i="9"/>
  <c r="BI30" i="25" s="1"/>
  <c r="BI34" i="25" s="1"/>
  <c r="E66" i="9"/>
  <c r="E30" i="25" s="1"/>
  <c r="E34" i="25" s="1"/>
  <c r="K66" i="9"/>
  <c r="K30" i="25" s="1"/>
  <c r="K34" i="25" s="1"/>
  <c r="X66" i="9"/>
  <c r="X30" i="25" s="1"/>
  <c r="X34" i="25" s="1"/>
  <c r="BA66" i="9"/>
  <c r="BA30" i="25" s="1"/>
  <c r="BA34" i="25" s="1"/>
  <c r="BH66" i="9"/>
  <c r="BH30" i="25" s="1"/>
  <c r="BH34" i="25" s="1"/>
  <c r="BJ66" i="9"/>
  <c r="BJ30" i="25" s="1"/>
  <c r="BJ34" i="25" s="1"/>
  <c r="AL66" i="9"/>
  <c r="AL30" i="25" s="1"/>
  <c r="AL34" i="25" s="1"/>
  <c r="AZ66" i="9"/>
  <c r="AZ30" i="25" s="1"/>
  <c r="AZ34" i="25" s="1"/>
  <c r="BG66" i="9"/>
  <c r="BG30" i="25" s="1"/>
  <c r="BG34" i="25" s="1"/>
  <c r="C66" i="9"/>
  <c r="C30" i="25" s="1"/>
  <c r="C34" i="25" s="1"/>
  <c r="O66" i="9"/>
  <c r="O30" i="25" s="1"/>
  <c r="O34" i="25" s="1"/>
  <c r="AO66" i="9"/>
  <c r="AO30" i="25" s="1"/>
  <c r="AO34" i="25" s="1"/>
  <c r="AU66" i="9"/>
  <c r="AU30" i="25" s="1"/>
  <c r="AU34" i="25" s="1"/>
  <c r="BC66" i="9"/>
  <c r="BC30" i="25" s="1"/>
  <c r="BC34" i="25" s="1"/>
  <c r="AP66" i="9"/>
  <c r="AP30" i="25" s="1"/>
  <c r="AP34" i="25" s="1"/>
  <c r="AV66" i="9"/>
  <c r="AV30" i="25" s="1"/>
  <c r="AV34" i="25" s="1"/>
  <c r="P57" i="9"/>
  <c r="CI32" i="9"/>
  <c r="Z57" i="9"/>
  <c r="CR16" i="9"/>
  <c r="CR18" i="9" s="1"/>
  <c r="CR34" i="9" s="1"/>
  <c r="CR36" i="9" s="1"/>
  <c r="BN57" i="9"/>
  <c r="X57" i="9"/>
  <c r="CJ19" i="9"/>
  <c r="G50" i="9"/>
  <c r="BF42" i="9"/>
  <c r="BF46" i="9" s="1"/>
  <c r="AW57" i="9"/>
  <c r="AZ57" i="9"/>
  <c r="G44" i="9"/>
  <c r="CQ16" i="9"/>
  <c r="CQ18" i="9" s="1"/>
  <c r="CQ34" i="9" s="1"/>
  <c r="CQ36" i="9" s="1"/>
  <c r="CI16" i="9"/>
  <c r="CI18" i="9" s="1"/>
  <c r="CJ56" i="9"/>
  <c r="CJ57" i="9" s="1"/>
  <c r="CP56" i="9"/>
  <c r="CP57" i="9" s="1"/>
  <c r="CP16" i="9"/>
  <c r="CP18" i="9" s="1"/>
  <c r="CP34" i="9" s="1"/>
  <c r="CP36" i="9" s="1"/>
  <c r="AD60" i="9"/>
  <c r="J57" i="9"/>
  <c r="AA57" i="9"/>
  <c r="M57" i="9"/>
  <c r="AS57" i="9"/>
  <c r="O57" i="9"/>
  <c r="CI19" i="9"/>
  <c r="AU18" i="9"/>
  <c r="AU8" i="25" s="1"/>
  <c r="AY18" i="9"/>
  <c r="AY8" i="25" s="1"/>
  <c r="P60" i="9"/>
  <c r="Z65" i="9"/>
  <c r="Z29" i="25" s="1"/>
  <c r="AA18" i="9"/>
  <c r="AA8" i="25" s="1"/>
  <c r="AO18" i="9"/>
  <c r="AO8" i="25" s="1"/>
  <c r="AX18" i="9"/>
  <c r="AX8" i="25" s="1"/>
  <c r="BF18" i="9"/>
  <c r="BF8" i="25" s="1"/>
  <c r="BF17" i="25" s="1"/>
  <c r="BG18" i="9"/>
  <c r="BG8" i="25" s="1"/>
  <c r="AS18" i="9"/>
  <c r="AS8" i="25" s="1"/>
  <c r="BA18" i="9"/>
  <c r="BA8" i="25" s="1"/>
  <c r="H18" i="9"/>
  <c r="H8" i="25" s="1"/>
  <c r="X18" i="9"/>
  <c r="X8" i="25" s="1"/>
  <c r="AL34" i="9"/>
  <c r="AL36" i="9" s="1"/>
  <c r="AM18" i="9"/>
  <c r="AM8" i="25" s="1"/>
  <c r="CK16" i="9"/>
  <c r="CK18" i="9" s="1"/>
  <c r="CK34" i="9" s="1"/>
  <c r="CK36" i="9" s="1"/>
  <c r="CN16" i="9"/>
  <c r="CN18" i="9" s="1"/>
  <c r="CN34" i="9" s="1"/>
  <c r="CN36" i="9" s="1"/>
  <c r="CR56" i="9"/>
  <c r="CR57" i="9" s="1"/>
  <c r="CG16" i="9"/>
  <c r="CG18" i="9" s="1"/>
  <c r="CG34" i="9" s="1"/>
  <c r="CG36" i="9" s="1"/>
  <c r="R18" i="9"/>
  <c r="R8" i="25" s="1"/>
  <c r="CL16" i="9"/>
  <c r="CL18" i="9" s="1"/>
  <c r="CL34" i="9" s="1"/>
  <c r="CL36" i="9" s="1"/>
  <c r="CL54" i="9" s="1"/>
  <c r="CL55" i="9" s="1"/>
  <c r="AI57" i="9"/>
  <c r="CH20" i="9"/>
  <c r="AV18" i="9"/>
  <c r="AV8" i="25" s="1"/>
  <c r="BI18" i="9"/>
  <c r="BI8" i="25" s="1"/>
  <c r="CQ56" i="9"/>
  <c r="CJ16" i="9"/>
  <c r="CJ18" i="9" s="1"/>
  <c r="BF50" i="9"/>
  <c r="BF12" i="25" s="1"/>
  <c r="CT16" i="9"/>
  <c r="CT18" i="9" s="1"/>
  <c r="CT34" i="9" s="1"/>
  <c r="CT36" i="9" s="1"/>
  <c r="CI56" i="9"/>
  <c r="CI57" i="9" s="1"/>
  <c r="CH56" i="9"/>
  <c r="CM16" i="9"/>
  <c r="CM18" i="9" s="1"/>
  <c r="CM34" i="9" s="1"/>
  <c r="CM36" i="9" s="1"/>
  <c r="CM40" i="9" s="1"/>
  <c r="CS16" i="9"/>
  <c r="CS18" i="9" s="1"/>
  <c r="CS34" i="9" s="1"/>
  <c r="CS36" i="9" s="1"/>
  <c r="CS54" i="9" s="1"/>
  <c r="CS55" i="9" s="1"/>
  <c r="CG56" i="9"/>
  <c r="CM56" i="9"/>
  <c r="CO16" i="9"/>
  <c r="CO18" i="9" s="1"/>
  <c r="CO34" i="9" s="1"/>
  <c r="CO36" i="9" s="1"/>
  <c r="CO54" i="9" s="1"/>
  <c r="CO55" i="9" s="1"/>
  <c r="CS56" i="9"/>
  <c r="BP18" i="9"/>
  <c r="BP8" i="25" s="1"/>
  <c r="BK32" i="15"/>
  <c r="AE42" i="13"/>
  <c r="CM42" i="13" s="1"/>
  <c r="BC42" i="13"/>
  <c r="CS42" i="13" s="1"/>
  <c r="CN21" i="13"/>
  <c r="CT21" i="13"/>
  <c r="CH40" i="13"/>
  <c r="CI90" i="13"/>
  <c r="AQ92" i="13"/>
  <c r="CP92" i="13" s="1"/>
  <c r="BO92" i="13"/>
  <c r="CV92" i="13" s="1"/>
  <c r="AB71" i="9"/>
  <c r="AC71" i="9" s="1"/>
  <c r="AD71" i="9" s="1"/>
  <c r="AE71" i="9" s="1"/>
  <c r="AF71" i="9" s="1"/>
  <c r="AG71" i="9" s="1"/>
  <c r="AA66" i="9"/>
  <c r="AA30" i="25" s="1"/>
  <c r="AA34" i="25" s="1"/>
  <c r="AC68" i="9"/>
  <c r="AD68" i="9" s="1"/>
  <c r="AE68" i="9" s="1"/>
  <c r="AB65" i="9"/>
  <c r="AB29" i="25" s="1"/>
  <c r="D18" i="9"/>
  <c r="D8" i="25" s="1"/>
  <c r="CF16" i="9"/>
  <c r="CF18" i="9" s="1"/>
  <c r="CF34" i="9" s="1"/>
  <c r="CF36" i="9" s="1"/>
  <c r="CH16" i="9"/>
  <c r="CH18" i="9" s="1"/>
  <c r="CL56" i="9"/>
  <c r="CK56" i="9"/>
  <c r="CT56" i="9"/>
  <c r="CF56" i="9"/>
  <c r="CO56" i="9"/>
  <c r="CN56" i="9"/>
  <c r="CU56" i="9"/>
  <c r="W66" i="9"/>
  <c r="W30" i="25" s="1"/>
  <c r="W34" i="25" s="1"/>
  <c r="BF66" i="9"/>
  <c r="BF30" i="25" s="1"/>
  <c r="BF34" i="25" s="1"/>
  <c r="BN66" i="9"/>
  <c r="BN30" i="25" s="1"/>
  <c r="BN34" i="25" s="1"/>
  <c r="CG66" i="9"/>
  <c r="CI66" i="9"/>
  <c r="AY66" i="9"/>
  <c r="AY30" i="25" s="1"/>
  <c r="AY34" i="25" s="1"/>
  <c r="BD66" i="9"/>
  <c r="BD30" i="25" s="1"/>
  <c r="BD34" i="25" s="1"/>
  <c r="I66" i="9"/>
  <c r="I30" i="25" s="1"/>
  <c r="I34" i="25" s="1"/>
  <c r="AR66" i="9"/>
  <c r="AR30" i="25" s="1"/>
  <c r="AR34" i="25" s="1"/>
  <c r="AQ66" i="9"/>
  <c r="AQ30" i="25" s="1"/>
  <c r="AQ34" i="25" s="1"/>
  <c r="CF66" i="9"/>
  <c r="AS66" i="9"/>
  <c r="AS30" i="25" s="1"/>
  <c r="AS34" i="25" s="1"/>
  <c r="CP66" i="9"/>
  <c r="CU66" i="9"/>
  <c r="CH66" i="9"/>
  <c r="CS66" i="9"/>
  <c r="CO66" i="9"/>
  <c r="CQ66" i="9"/>
  <c r="CL66" i="9"/>
  <c r="CN66" i="9"/>
  <c r="CM66" i="9"/>
  <c r="BO66" i="9"/>
  <c r="BO30" i="25" s="1"/>
  <c r="BO34" i="25" s="1"/>
  <c r="G55" i="9" l="1"/>
  <c r="G45" i="9"/>
  <c r="Z34" i="9"/>
  <c r="Z36" i="9" s="1"/>
  <c r="Z54" i="9" s="1"/>
  <c r="Z14" i="25" s="1"/>
  <c r="Z17" i="25" s="1"/>
  <c r="K34" i="9"/>
  <c r="K36" i="9" s="1"/>
  <c r="K54" i="9" s="1"/>
  <c r="K14" i="25" s="1"/>
  <c r="T34" i="9"/>
  <c r="T36" i="9" s="1"/>
  <c r="T54" i="9" s="1"/>
  <c r="T55" i="9" s="1"/>
  <c r="G43" i="9"/>
  <c r="AN34" i="9"/>
  <c r="AN36" i="9" s="1"/>
  <c r="AN54" i="9" s="1"/>
  <c r="AN14" i="25" s="1"/>
  <c r="AN17" i="25" s="1"/>
  <c r="G47" i="9"/>
  <c r="C34" i="9"/>
  <c r="C36" i="9" s="1"/>
  <c r="C52" i="9" s="1"/>
  <c r="BB34" i="9"/>
  <c r="BB36" i="9" s="1"/>
  <c r="BB54" i="9" s="1"/>
  <c r="BB14" i="25" s="1"/>
  <c r="BB17" i="25" s="1"/>
  <c r="AG34" i="9"/>
  <c r="AG36" i="9" s="1"/>
  <c r="AG40" i="9" s="1"/>
  <c r="AG42" i="9" s="1"/>
  <c r="BO20" i="25"/>
  <c r="CV18" i="25"/>
  <c r="CV19" i="25" s="1"/>
  <c r="L34" i="9"/>
  <c r="L36" i="9" s="1"/>
  <c r="L40" i="9" s="1"/>
  <c r="L42" i="9" s="1"/>
  <c r="AW34" i="9"/>
  <c r="AW36" i="9" s="1"/>
  <c r="AW54" i="9" s="1"/>
  <c r="AW14" i="25" s="1"/>
  <c r="AW17" i="25" s="1"/>
  <c r="P34" i="9"/>
  <c r="P36" i="9" s="1"/>
  <c r="P40" i="9" s="1"/>
  <c r="P42" i="9" s="1"/>
  <c r="S34" i="9"/>
  <c r="S36" i="9" s="1"/>
  <c r="S52" i="9" s="1"/>
  <c r="E34" i="9"/>
  <c r="E36" i="9" s="1"/>
  <c r="E52" i="9" s="1"/>
  <c r="E50" i="9" s="1"/>
  <c r="E51" i="9" s="1"/>
  <c r="AZ34" i="9"/>
  <c r="AZ36" i="9" s="1"/>
  <c r="AZ40" i="9" s="1"/>
  <c r="AF34" i="9"/>
  <c r="AF36" i="9" s="1"/>
  <c r="AF54" i="9" s="1"/>
  <c r="AF14" i="25" s="1"/>
  <c r="AF17" i="25" s="1"/>
  <c r="O34" i="9"/>
  <c r="O36" i="9" s="1"/>
  <c r="O54" i="9" s="1"/>
  <c r="O14" i="25" s="1"/>
  <c r="O17" i="25" s="1"/>
  <c r="Y34" i="9"/>
  <c r="Y36" i="9" s="1"/>
  <c r="Y40" i="9" s="1"/>
  <c r="Y42" i="9" s="1"/>
  <c r="Y43" i="9" s="1"/>
  <c r="CL7" i="25"/>
  <c r="U34" i="9"/>
  <c r="U36" i="9" s="1"/>
  <c r="U52" i="9" s="1"/>
  <c r="V34" i="9"/>
  <c r="V36" i="9" s="1"/>
  <c r="V40" i="9" s="1"/>
  <c r="G53" i="9"/>
  <c r="CU18" i="25"/>
  <c r="CU19" i="25" s="1"/>
  <c r="G51" i="9"/>
  <c r="CT7" i="25"/>
  <c r="BM19" i="25"/>
  <c r="CS7" i="25"/>
  <c r="CF8" i="25"/>
  <c r="CO18" i="25"/>
  <c r="CO19" i="25" s="1"/>
  <c r="CI18" i="25"/>
  <c r="CI19" i="25" s="1"/>
  <c r="CF18" i="25"/>
  <c r="CF19" i="25" s="1"/>
  <c r="CH7" i="25"/>
  <c r="CQ8" i="25"/>
  <c r="CJ8" i="25"/>
  <c r="CO7" i="25"/>
  <c r="CR7" i="25"/>
  <c r="G20" i="25"/>
  <c r="CG18" i="25"/>
  <c r="CG19" i="25" s="1"/>
  <c r="N34" i="9"/>
  <c r="N36" i="9" s="1"/>
  <c r="N8" i="25"/>
  <c r="CH8" i="25" s="1"/>
  <c r="CP8" i="25"/>
  <c r="AK34" i="9"/>
  <c r="AK36" i="9" s="1"/>
  <c r="AK8" i="25"/>
  <c r="CM7" i="25"/>
  <c r="F34" i="9"/>
  <c r="F36" i="9" s="1"/>
  <c r="F52" i="9" s="1"/>
  <c r="J34" i="9"/>
  <c r="J36" i="9" s="1"/>
  <c r="J8" i="25"/>
  <c r="CK7" i="25"/>
  <c r="CI8" i="25"/>
  <c r="AE34" i="9"/>
  <c r="AE36" i="9" s="1"/>
  <c r="AE54" i="9" s="1"/>
  <c r="AE14" i="25" s="1"/>
  <c r="Q34" i="9"/>
  <c r="Q36" i="9" s="1"/>
  <c r="Q52" i="9" s="1"/>
  <c r="Q53" i="9" s="1"/>
  <c r="AT34" i="9"/>
  <c r="AT36" i="9" s="1"/>
  <c r="AT54" i="9" s="1"/>
  <c r="AT14" i="25" s="1"/>
  <c r="M34" i="9"/>
  <c r="M36" i="9" s="1"/>
  <c r="M40" i="9" s="1"/>
  <c r="M44" i="9" s="1"/>
  <c r="M48" i="9" s="1"/>
  <c r="BC34" i="9"/>
  <c r="BC36" i="9" s="1"/>
  <c r="BC8" i="25"/>
  <c r="CN7" i="25"/>
  <c r="CJ7" i="25"/>
  <c r="CG7" i="25"/>
  <c r="S20" i="25"/>
  <c r="CJ18" i="25"/>
  <c r="CJ19" i="25" s="1"/>
  <c r="BL34" i="9"/>
  <c r="BL36" i="9" s="1"/>
  <c r="BL8" i="25"/>
  <c r="W34" i="9"/>
  <c r="W36" i="9" s="1"/>
  <c r="W8" i="25"/>
  <c r="CK8" i="25" s="1"/>
  <c r="CT18" i="25"/>
  <c r="CT19" i="25" s="1"/>
  <c r="AY20" i="25"/>
  <c r="CR18" i="25"/>
  <c r="CR19" i="25" s="1"/>
  <c r="AQ20" i="25"/>
  <c r="CP18" i="25"/>
  <c r="CP19" i="25" s="1"/>
  <c r="AI20" i="25"/>
  <c r="CN18" i="25"/>
  <c r="CN19" i="25" s="1"/>
  <c r="CL18" i="25"/>
  <c r="CL19" i="25" s="1"/>
  <c r="BE34" i="9"/>
  <c r="BE36" i="9" s="1"/>
  <c r="BE8" i="25"/>
  <c r="AH34" i="9"/>
  <c r="AH36" i="9" s="1"/>
  <c r="AH8" i="25"/>
  <c r="CM8" i="25" s="1"/>
  <c r="W20" i="25"/>
  <c r="CK18" i="25"/>
  <c r="CK19" i="25" s="1"/>
  <c r="BC20" i="25"/>
  <c r="CS18" i="25"/>
  <c r="CS19" i="25" s="1"/>
  <c r="CQ18" i="25"/>
  <c r="CQ19" i="25" s="1"/>
  <c r="AE20" i="25"/>
  <c r="CM18" i="25"/>
  <c r="CM19" i="25" s="1"/>
  <c r="BK34" i="9"/>
  <c r="BK36" i="9" s="1"/>
  <c r="BK8" i="25"/>
  <c r="AW19" i="25"/>
  <c r="AP34" i="9"/>
  <c r="AP36" i="9" s="1"/>
  <c r="AP8" i="25"/>
  <c r="CO8" i="25" s="1"/>
  <c r="BJ34" i="9"/>
  <c r="BJ36" i="9" s="1"/>
  <c r="BJ52" i="9" s="1"/>
  <c r="AD34" i="9"/>
  <c r="AD36" i="9" s="1"/>
  <c r="AD52" i="9" s="1"/>
  <c r="AR34" i="9"/>
  <c r="AR36" i="9" s="1"/>
  <c r="AR52" i="9" s="1"/>
  <c r="AJ34" i="9"/>
  <c r="AJ36" i="9" s="1"/>
  <c r="AJ54" i="9" s="1"/>
  <c r="AJ14" i="25" s="1"/>
  <c r="AJ17" i="25" s="1"/>
  <c r="CR8" i="25"/>
  <c r="I34" i="9"/>
  <c r="I36" i="9" s="1"/>
  <c r="I40" i="9" s="1"/>
  <c r="I44" i="9" s="1"/>
  <c r="AQ34" i="9"/>
  <c r="AQ36" i="9" s="1"/>
  <c r="AQ52" i="9" s="1"/>
  <c r="CF7" i="25"/>
  <c r="Q19" i="25"/>
  <c r="AI34" i="9"/>
  <c r="AI36" i="9" s="1"/>
  <c r="AI8" i="25"/>
  <c r="AC34" i="9"/>
  <c r="AC36" i="9" s="1"/>
  <c r="AC8" i="25"/>
  <c r="BD34" i="9"/>
  <c r="BD36" i="9" s="1"/>
  <c r="BD8" i="25"/>
  <c r="CI7" i="25"/>
  <c r="CP7" i="25"/>
  <c r="AB34" i="9"/>
  <c r="AB36" i="9" s="1"/>
  <c r="AB8" i="25"/>
  <c r="AQ11" i="25"/>
  <c r="AQ19" i="25"/>
  <c r="BC11" i="25"/>
  <c r="BC19" i="25"/>
  <c r="AZ11" i="25"/>
  <c r="AZ19" i="25"/>
  <c r="K19" i="25"/>
  <c r="K11" i="25"/>
  <c r="M11" i="25"/>
  <c r="M19" i="25"/>
  <c r="Y33" i="25"/>
  <c r="Y36" i="25"/>
  <c r="V11" i="25"/>
  <c r="V19" i="25"/>
  <c r="BN34" i="9"/>
  <c r="BN36" i="9" s="1"/>
  <c r="BN8" i="25"/>
  <c r="BO11" i="25"/>
  <c r="BO19" i="25"/>
  <c r="AR11" i="25"/>
  <c r="AR19" i="25"/>
  <c r="BN19" i="25"/>
  <c r="BN11" i="25"/>
  <c r="AU11" i="25"/>
  <c r="AU19" i="25"/>
  <c r="AL19" i="25"/>
  <c r="AL11" i="25"/>
  <c r="E11" i="25"/>
  <c r="E19" i="25"/>
  <c r="G15" i="25"/>
  <c r="G11" i="25"/>
  <c r="G19" i="25"/>
  <c r="L19" i="25"/>
  <c r="L11" i="25"/>
  <c r="J19" i="25"/>
  <c r="J11" i="25"/>
  <c r="CU7" i="25"/>
  <c r="BF19" i="25"/>
  <c r="BF15" i="25"/>
  <c r="BF11" i="25"/>
  <c r="AO11" i="25"/>
  <c r="AO19" i="25"/>
  <c r="BJ11" i="25"/>
  <c r="BJ19" i="25"/>
  <c r="BI11" i="25"/>
  <c r="BI19" i="25"/>
  <c r="F19" i="25"/>
  <c r="F11" i="25"/>
  <c r="D19" i="25"/>
  <c r="D11" i="25"/>
  <c r="BM34" i="9"/>
  <c r="BM36" i="9" s="1"/>
  <c r="BM8" i="25"/>
  <c r="BF22" i="25"/>
  <c r="AA11" i="25"/>
  <c r="AA19" i="25"/>
  <c r="O19" i="25"/>
  <c r="O11" i="25"/>
  <c r="BH19" i="25"/>
  <c r="BH11" i="25"/>
  <c r="AT11" i="25"/>
  <c r="AT19" i="25"/>
  <c r="BB19" i="25"/>
  <c r="BB11" i="25"/>
  <c r="BP11" i="25"/>
  <c r="BP19" i="25"/>
  <c r="BO34" i="9"/>
  <c r="BO36" i="9" s="1"/>
  <c r="BO54" i="9" s="1"/>
  <c r="BO14" i="25" s="1"/>
  <c r="BO8" i="25"/>
  <c r="CV8" i="25" s="1"/>
  <c r="BH34" i="9"/>
  <c r="BH36" i="9" s="1"/>
  <c r="BH8" i="25"/>
  <c r="CT8" i="25" s="1"/>
  <c r="BD11" i="25"/>
  <c r="BD19" i="25"/>
  <c r="AY11" i="25"/>
  <c r="AY19" i="25"/>
  <c r="AV19" i="25"/>
  <c r="AV11" i="25"/>
  <c r="C19" i="25"/>
  <c r="C11" i="25"/>
  <c r="BA19" i="25"/>
  <c r="BA11" i="25"/>
  <c r="N11" i="25"/>
  <c r="N19" i="25"/>
  <c r="AA33" i="25"/>
  <c r="AA36" i="25"/>
  <c r="AN19" i="25"/>
  <c r="AN11" i="25"/>
  <c r="P19" i="25"/>
  <c r="P11" i="25"/>
  <c r="I11" i="25"/>
  <c r="I19" i="25"/>
  <c r="W19" i="25"/>
  <c r="W11" i="25"/>
  <c r="AS11" i="25"/>
  <c r="AS19" i="25"/>
  <c r="AB33" i="25"/>
  <c r="AB36" i="25"/>
  <c r="BF13" i="25"/>
  <c r="Z33" i="25"/>
  <c r="Z36" i="25"/>
  <c r="AP11" i="25"/>
  <c r="AP19" i="25"/>
  <c r="BG19" i="25"/>
  <c r="BG11" i="25"/>
  <c r="X19" i="25"/>
  <c r="X11" i="25"/>
  <c r="H11" i="25"/>
  <c r="H19" i="25"/>
  <c r="AM11" i="25"/>
  <c r="AM19" i="25"/>
  <c r="Z40" i="9"/>
  <c r="Z44" i="9" s="1"/>
  <c r="CH57" i="9"/>
  <c r="AE66" i="9"/>
  <c r="AE30" i="25" s="1"/>
  <c r="AE34" i="25" s="1"/>
  <c r="CG57" i="9"/>
  <c r="Y66" i="9"/>
  <c r="Y30" i="25" s="1"/>
  <c r="Y34" i="25" s="1"/>
  <c r="CT66" i="9"/>
  <c r="CJ66" i="9"/>
  <c r="CU92" i="13"/>
  <c r="AD66" i="9"/>
  <c r="AD30" i="25" s="1"/>
  <c r="AD34" i="25" s="1"/>
  <c r="BF47" i="9"/>
  <c r="CM57" i="9"/>
  <c r="CS40" i="9"/>
  <c r="CS44" i="9" s="1"/>
  <c r="AC66" i="9"/>
  <c r="AC30" i="25" s="1"/>
  <c r="AC34" i="25" s="1"/>
  <c r="BF43" i="9"/>
  <c r="CJ34" i="9"/>
  <c r="CJ36" i="9" s="1"/>
  <c r="CJ40" i="9" s="1"/>
  <c r="G48" i="9"/>
  <c r="G21" i="25" s="1"/>
  <c r="G22" i="25" s="1"/>
  <c r="CR40" i="9"/>
  <c r="CR44" i="9" s="1"/>
  <c r="CR54" i="9"/>
  <c r="CR55" i="9" s="1"/>
  <c r="CI34" i="9"/>
  <c r="CI36" i="9" s="1"/>
  <c r="CI54" i="9" s="1"/>
  <c r="CI55" i="9" s="1"/>
  <c r="CO40" i="9"/>
  <c r="CO44" i="9" s="1"/>
  <c r="CQ57" i="9"/>
  <c r="CH34" i="9"/>
  <c r="CH36" i="9" s="1"/>
  <c r="CH40" i="9" s="1"/>
  <c r="Z52" i="9"/>
  <c r="Z50" i="9" s="1"/>
  <c r="Z12" i="25" s="1"/>
  <c r="CS57" i="9"/>
  <c r="BI34" i="9"/>
  <c r="BI36" i="9" s="1"/>
  <c r="AA34" i="9"/>
  <c r="AA36" i="9" s="1"/>
  <c r="CM54" i="9"/>
  <c r="CM55" i="9" s="1"/>
  <c r="CL40" i="9"/>
  <c r="CL42" i="9" s="1"/>
  <c r="AM34" i="9"/>
  <c r="AM36" i="9" s="1"/>
  <c r="H34" i="9"/>
  <c r="H36" i="9" s="1"/>
  <c r="BG34" i="9"/>
  <c r="BG36" i="9" s="1"/>
  <c r="AX34" i="9"/>
  <c r="AX36" i="9" s="1"/>
  <c r="AV34" i="9"/>
  <c r="AV36" i="9" s="1"/>
  <c r="Z55" i="9"/>
  <c r="BF45" i="9"/>
  <c r="BF55" i="9"/>
  <c r="BF49" i="9"/>
  <c r="BF53" i="9"/>
  <c r="BF51" i="9"/>
  <c r="BF16" i="25" s="1"/>
  <c r="AL52" i="9"/>
  <c r="AL54" i="9"/>
  <c r="AL14" i="25" s="1"/>
  <c r="AL15" i="25" s="1"/>
  <c r="AL40" i="9"/>
  <c r="X34" i="9"/>
  <c r="X36" i="9" s="1"/>
  <c r="BA34" i="9"/>
  <c r="BA36" i="9" s="1"/>
  <c r="AO34" i="9"/>
  <c r="AO36" i="9" s="1"/>
  <c r="AY34" i="9"/>
  <c r="AY36" i="9" s="1"/>
  <c r="R34" i="9"/>
  <c r="R36" i="9" s="1"/>
  <c r="AU34" i="9"/>
  <c r="AU36" i="9" s="1"/>
  <c r="AF66" i="9"/>
  <c r="AF30" i="25" s="1"/>
  <c r="AF34" i="25" s="1"/>
  <c r="AB66" i="9"/>
  <c r="AB30" i="25" s="1"/>
  <c r="AB34" i="25" s="1"/>
  <c r="AS34" i="9"/>
  <c r="AS36" i="9" s="1"/>
  <c r="BP34" i="9"/>
  <c r="BP36" i="9" s="1"/>
  <c r="CU57" i="9"/>
  <c r="K40" i="9"/>
  <c r="K52" i="9"/>
  <c r="AF68" i="9"/>
  <c r="AE65" i="9"/>
  <c r="AE29" i="25" s="1"/>
  <c r="CF57" i="9"/>
  <c r="CL57" i="9"/>
  <c r="CN54" i="9"/>
  <c r="CN55" i="9" s="1"/>
  <c r="CN40" i="9"/>
  <c r="CT54" i="9"/>
  <c r="CT55" i="9" s="1"/>
  <c r="CT40" i="9"/>
  <c r="CN57" i="9"/>
  <c r="CT57" i="9"/>
  <c r="CF54" i="9"/>
  <c r="CF55" i="9" s="1"/>
  <c r="CF40" i="9"/>
  <c r="AD65" i="9"/>
  <c r="AD29" i="25" s="1"/>
  <c r="CK57" i="9"/>
  <c r="CQ54" i="9"/>
  <c r="CQ55" i="9" s="1"/>
  <c r="CQ40" i="9"/>
  <c r="D34" i="9"/>
  <c r="D36" i="9" s="1"/>
  <c r="CG40" i="9"/>
  <c r="CG54" i="9"/>
  <c r="CG55" i="9" s="1"/>
  <c r="CU54" i="9"/>
  <c r="CU55" i="9" s="1"/>
  <c r="CP40" i="9"/>
  <c r="CP54" i="9"/>
  <c r="CP55" i="9" s="1"/>
  <c r="CO57" i="9"/>
  <c r="CK40" i="9"/>
  <c r="CK54" i="9"/>
  <c r="CK55" i="9" s="1"/>
  <c r="AC65" i="9"/>
  <c r="AC29" i="25" s="1"/>
  <c r="CM44" i="9"/>
  <c r="CM42" i="9"/>
  <c r="AG66" i="9"/>
  <c r="AG30" i="25" s="1"/>
  <c r="AG34" i="25" s="1"/>
  <c r="AH71" i="9"/>
  <c r="AI71" i="9" s="1"/>
  <c r="AJ71" i="9" s="1"/>
  <c r="T40" i="9" l="1"/>
  <c r="T42" i="9" s="1"/>
  <c r="AW52" i="9"/>
  <c r="AW53" i="9" s="1"/>
  <c r="BB40" i="9"/>
  <c r="T14" i="25"/>
  <c r="T17" i="25" s="1"/>
  <c r="BB52" i="9"/>
  <c r="BB53" i="9" s="1"/>
  <c r="AZ54" i="9"/>
  <c r="AZ14" i="25" s="1"/>
  <c r="AZ17" i="25" s="1"/>
  <c r="AN40" i="9"/>
  <c r="AN44" i="9" s="1"/>
  <c r="AN48" i="9" s="1"/>
  <c r="AN21" i="25" s="1"/>
  <c r="AN22" i="25" s="1"/>
  <c r="AQ40" i="9"/>
  <c r="AD54" i="9"/>
  <c r="AD14" i="25" s="1"/>
  <c r="AD17" i="25" s="1"/>
  <c r="AD40" i="9"/>
  <c r="AD44" i="9" s="1"/>
  <c r="T52" i="9"/>
  <c r="T53" i="9" s="1"/>
  <c r="Q50" i="9"/>
  <c r="Q12" i="25" s="1"/>
  <c r="Q13" i="25" s="1"/>
  <c r="AQ54" i="9"/>
  <c r="AQ14" i="25" s="1"/>
  <c r="AQ17" i="25" s="1"/>
  <c r="C40" i="9"/>
  <c r="C42" i="9" s="1"/>
  <c r="C54" i="9"/>
  <c r="C14" i="25" s="1"/>
  <c r="C17" i="25" s="1"/>
  <c r="M54" i="9"/>
  <c r="M55" i="9" s="1"/>
  <c r="AN15" i="25"/>
  <c r="V52" i="9"/>
  <c r="AN55" i="9"/>
  <c r="AZ52" i="9"/>
  <c r="AZ50" i="9" s="1"/>
  <c r="AZ12" i="25" s="1"/>
  <c r="AZ13" i="25" s="1"/>
  <c r="AN52" i="9"/>
  <c r="AN50" i="9" s="1"/>
  <c r="AN12" i="25" s="1"/>
  <c r="AN13" i="25" s="1"/>
  <c r="S40" i="9"/>
  <c r="S44" i="9" s="1"/>
  <c r="M52" i="9"/>
  <c r="M50" i="9" s="1"/>
  <c r="M51" i="9" s="1"/>
  <c r="P54" i="9"/>
  <c r="P14" i="25" s="1"/>
  <c r="AG44" i="9"/>
  <c r="AG48" i="9" s="1"/>
  <c r="AG21" i="25" s="1"/>
  <c r="AG22" i="25" s="1"/>
  <c r="Z42" i="9"/>
  <c r="Z46" i="9" s="1"/>
  <c r="Z47" i="9" s="1"/>
  <c r="AG54" i="9"/>
  <c r="AG14" i="25" s="1"/>
  <c r="AG17" i="25" s="1"/>
  <c r="AG52" i="9"/>
  <c r="AG50" i="9" s="1"/>
  <c r="AG12" i="25" s="1"/>
  <c r="AG13" i="25" s="1"/>
  <c r="AW55" i="9"/>
  <c r="Y54" i="9"/>
  <c r="Y14" i="25" s="1"/>
  <c r="Y17" i="25" s="1"/>
  <c r="L44" i="9"/>
  <c r="L48" i="9" s="1"/>
  <c r="L21" i="25" s="1"/>
  <c r="L22" i="25" s="1"/>
  <c r="E54" i="9"/>
  <c r="E55" i="9" s="1"/>
  <c r="L52" i="9"/>
  <c r="L50" i="9" s="1"/>
  <c r="L51" i="9" s="1"/>
  <c r="S54" i="9"/>
  <c r="S14" i="25" s="1"/>
  <c r="S17" i="25" s="1"/>
  <c r="I54" i="9"/>
  <c r="I14" i="25" s="1"/>
  <c r="I17" i="25" s="1"/>
  <c r="L54" i="9"/>
  <c r="L14" i="25" s="1"/>
  <c r="L17" i="25" s="1"/>
  <c r="E53" i="9"/>
  <c r="I52" i="9"/>
  <c r="Y52" i="9"/>
  <c r="Y50" i="9" s="1"/>
  <c r="Y12" i="25" s="1"/>
  <c r="Y13" i="25" s="1"/>
  <c r="E40" i="9"/>
  <c r="E42" i="9" s="1"/>
  <c r="E43" i="9" s="1"/>
  <c r="P44" i="9"/>
  <c r="P48" i="9" s="1"/>
  <c r="P21" i="25" s="1"/>
  <c r="P22" i="25" s="1"/>
  <c r="AE55" i="9"/>
  <c r="AW40" i="9"/>
  <c r="AW44" i="9" s="1"/>
  <c r="AW48" i="9" s="1"/>
  <c r="AW21" i="25" s="1"/>
  <c r="AW22" i="25" s="1"/>
  <c r="AW15" i="25"/>
  <c r="Y46" i="9"/>
  <c r="Y47" i="9" s="1"/>
  <c r="P52" i="9"/>
  <c r="P50" i="9" s="1"/>
  <c r="P12" i="25" s="1"/>
  <c r="P13" i="25" s="1"/>
  <c r="Y44" i="9"/>
  <c r="Y48" i="9" s="1"/>
  <c r="Y21" i="25" s="1"/>
  <c r="Y22" i="25" s="1"/>
  <c r="BJ54" i="9"/>
  <c r="BJ14" i="25" s="1"/>
  <c r="BJ17" i="25" s="1"/>
  <c r="BJ40" i="9"/>
  <c r="BJ44" i="9" s="1"/>
  <c r="AT52" i="9"/>
  <c r="AT50" i="9" s="1"/>
  <c r="AT12" i="25" s="1"/>
  <c r="AT13" i="25" s="1"/>
  <c r="O40" i="9"/>
  <c r="O44" i="9" s="1"/>
  <c r="O48" i="9" s="1"/>
  <c r="O21" i="25" s="1"/>
  <c r="AF40" i="9"/>
  <c r="AF44" i="9" s="1"/>
  <c r="AE40" i="9"/>
  <c r="AE42" i="9" s="1"/>
  <c r="AE46" i="9" s="1"/>
  <c r="AE47" i="9" s="1"/>
  <c r="O15" i="25"/>
  <c r="F54" i="9"/>
  <c r="F14" i="25" s="1"/>
  <c r="F17" i="25" s="1"/>
  <c r="AF52" i="9"/>
  <c r="AF50" i="9" s="1"/>
  <c r="AF12" i="25" s="1"/>
  <c r="AF13" i="25" s="1"/>
  <c r="O52" i="9"/>
  <c r="O50" i="9" s="1"/>
  <c r="O12" i="25" s="1"/>
  <c r="O13" i="25" s="1"/>
  <c r="AF55" i="9"/>
  <c r="F40" i="9"/>
  <c r="F42" i="9" s="1"/>
  <c r="U40" i="9"/>
  <c r="U42" i="9" s="1"/>
  <c r="O55" i="9"/>
  <c r="AE52" i="9"/>
  <c r="AE53" i="9" s="1"/>
  <c r="CN8" i="25"/>
  <c r="AJ40" i="9"/>
  <c r="AJ44" i="9" s="1"/>
  <c r="AJ52" i="9"/>
  <c r="AJ53" i="9" s="1"/>
  <c r="V54" i="9"/>
  <c r="V14" i="25" s="1"/>
  <c r="V17" i="25" s="1"/>
  <c r="U54" i="9"/>
  <c r="U14" i="25" s="1"/>
  <c r="Q54" i="9"/>
  <c r="Q14" i="25" s="1"/>
  <c r="Q17" i="25" s="1"/>
  <c r="I42" i="9"/>
  <c r="I43" i="9" s="1"/>
  <c r="M45" i="9"/>
  <c r="M42" i="9"/>
  <c r="M46" i="9" s="1"/>
  <c r="M47" i="9" s="1"/>
  <c r="Q40" i="9"/>
  <c r="Q42" i="9" s="1"/>
  <c r="CL8" i="25"/>
  <c r="BB15" i="25"/>
  <c r="CS8" i="25"/>
  <c r="AT17" i="25"/>
  <c r="AT15" i="25"/>
  <c r="BD52" i="9"/>
  <c r="BD40" i="9"/>
  <c r="BD54" i="9"/>
  <c r="BE52" i="9"/>
  <c r="BE40" i="9"/>
  <c r="BE54" i="9"/>
  <c r="W54" i="9"/>
  <c r="W40" i="9"/>
  <c r="W52" i="9"/>
  <c r="AR54" i="9"/>
  <c r="AR14" i="25" s="1"/>
  <c r="AI40" i="9"/>
  <c r="AI52" i="9"/>
  <c r="AI54" i="9"/>
  <c r="AL17" i="25"/>
  <c r="BC40" i="9"/>
  <c r="BC52" i="9"/>
  <c r="BC54" i="9"/>
  <c r="J40" i="9"/>
  <c r="J54" i="9"/>
  <c r="J52" i="9"/>
  <c r="AR40" i="9"/>
  <c r="AR44" i="9" s="1"/>
  <c r="AT40" i="9"/>
  <c r="AT42" i="9" s="1"/>
  <c r="AP40" i="9"/>
  <c r="AP52" i="9"/>
  <c r="AP54" i="9"/>
  <c r="AH54" i="9"/>
  <c r="AH52" i="9"/>
  <c r="AH40" i="9"/>
  <c r="BL40" i="9"/>
  <c r="BL54" i="9"/>
  <c r="BL52" i="9"/>
  <c r="AE17" i="25"/>
  <c r="N52" i="9"/>
  <c r="N40" i="9"/>
  <c r="N54" i="9"/>
  <c r="CG8" i="25"/>
  <c r="AK52" i="9"/>
  <c r="AK40" i="9"/>
  <c r="AK54" i="9"/>
  <c r="AB54" i="9"/>
  <c r="AB40" i="9"/>
  <c r="AB52" i="9"/>
  <c r="AC54" i="9"/>
  <c r="AC52" i="9"/>
  <c r="AC40" i="9"/>
  <c r="BK52" i="9"/>
  <c r="BK54" i="9"/>
  <c r="BK40" i="9"/>
  <c r="Y11" i="25"/>
  <c r="Y19" i="25"/>
  <c r="T15" i="25"/>
  <c r="BH52" i="9"/>
  <c r="BH40" i="9"/>
  <c r="BH54" i="9"/>
  <c r="AC11" i="25"/>
  <c r="AC19" i="25"/>
  <c r="AE19" i="25"/>
  <c r="AE11" i="25"/>
  <c r="AE15" i="25"/>
  <c r="CU8" i="25"/>
  <c r="BN52" i="9"/>
  <c r="BN40" i="9"/>
  <c r="BN54" i="9"/>
  <c r="AC33" i="25"/>
  <c r="AC36" i="25"/>
  <c r="AE33" i="25"/>
  <c r="AE36" i="25"/>
  <c r="AB19" i="25"/>
  <c r="AB11" i="25"/>
  <c r="M49" i="9"/>
  <c r="M21" i="25"/>
  <c r="M22" i="25" s="1"/>
  <c r="AD19" i="25"/>
  <c r="AD11" i="25"/>
  <c r="BM52" i="9"/>
  <c r="BM40" i="9"/>
  <c r="BM54" i="9"/>
  <c r="AG11" i="25"/>
  <c r="AG19" i="25"/>
  <c r="K17" i="25"/>
  <c r="K15" i="25"/>
  <c r="AD33" i="25"/>
  <c r="AD36" i="25"/>
  <c r="AF15" i="25"/>
  <c r="AF11" i="25"/>
  <c r="AF19" i="25"/>
  <c r="BO17" i="25"/>
  <c r="BO15" i="25"/>
  <c r="AW50" i="9"/>
  <c r="CS42" i="9"/>
  <c r="CS43" i="9" s="1"/>
  <c r="BO40" i="9"/>
  <c r="BO44" i="9" s="1"/>
  <c r="BO48" i="9" s="1"/>
  <c r="BO21" i="25" s="1"/>
  <c r="CJ54" i="9"/>
  <c r="CJ55" i="9" s="1"/>
  <c r="CL44" i="9"/>
  <c r="CL45" i="9" s="1"/>
  <c r="CO42" i="9"/>
  <c r="CO46" i="9" s="1"/>
  <c r="CO47" i="9" s="1"/>
  <c r="BO55" i="9"/>
  <c r="T44" i="9"/>
  <c r="T45" i="9" s="1"/>
  <c r="BO52" i="9"/>
  <c r="CV54" i="9"/>
  <c r="G49" i="9"/>
  <c r="Z53" i="9"/>
  <c r="CI40" i="9"/>
  <c r="CI44" i="9" s="1"/>
  <c r="CI45" i="9" s="1"/>
  <c r="CR45" i="9"/>
  <c r="CR48" i="9"/>
  <c r="CR49" i="9" s="1"/>
  <c r="CR42" i="9"/>
  <c r="AZ44" i="9"/>
  <c r="AZ42" i="9"/>
  <c r="CH54" i="9"/>
  <c r="CH55" i="9" s="1"/>
  <c r="AT55" i="9"/>
  <c r="AQ44" i="9"/>
  <c r="AQ42" i="9"/>
  <c r="I46" i="9"/>
  <c r="I47" i="9" s="1"/>
  <c r="AQ50" i="9"/>
  <c r="AQ12" i="25" s="1"/>
  <c r="AQ13" i="25" s="1"/>
  <c r="AQ53" i="9"/>
  <c r="I45" i="9"/>
  <c r="I48" i="9"/>
  <c r="I21" i="25" s="1"/>
  <c r="I22" i="25" s="1"/>
  <c r="BB55" i="9"/>
  <c r="AL44" i="9"/>
  <c r="AL42" i="9"/>
  <c r="AX52" i="9"/>
  <c r="AX40" i="9"/>
  <c r="AX54" i="9"/>
  <c r="AX14" i="25" s="1"/>
  <c r="H52" i="9"/>
  <c r="H54" i="9"/>
  <c r="H14" i="25" s="1"/>
  <c r="H40" i="9"/>
  <c r="BB44" i="9"/>
  <c r="BB42" i="9"/>
  <c r="AY52" i="9"/>
  <c r="AY54" i="9"/>
  <c r="AY14" i="25" s="1"/>
  <c r="AY40" i="9"/>
  <c r="AL55" i="9"/>
  <c r="BB50" i="9"/>
  <c r="BB12" i="25" s="1"/>
  <c r="BB13" i="25" s="1"/>
  <c r="AU52" i="9"/>
  <c r="AU40" i="9"/>
  <c r="AU54" i="9"/>
  <c r="AU14" i="25" s="1"/>
  <c r="V44" i="9"/>
  <c r="V42" i="9"/>
  <c r="AL50" i="9"/>
  <c r="AL12" i="25" s="1"/>
  <c r="AL13" i="25" s="1"/>
  <c r="AL53" i="9"/>
  <c r="BG52" i="9"/>
  <c r="BG54" i="9"/>
  <c r="BG14" i="25" s="1"/>
  <c r="BG40" i="9"/>
  <c r="AJ55" i="9"/>
  <c r="P43" i="9"/>
  <c r="P46" i="9"/>
  <c r="P47" i="9" s="1"/>
  <c r="BA52" i="9"/>
  <c r="BA40" i="9"/>
  <c r="BA54" i="9"/>
  <c r="BA14" i="25" s="1"/>
  <c r="AD55" i="9"/>
  <c r="AV52" i="9"/>
  <c r="AV40" i="9"/>
  <c r="AV54" i="9"/>
  <c r="AV14" i="25" s="1"/>
  <c r="AM52" i="9"/>
  <c r="AM40" i="9"/>
  <c r="AM54" i="9"/>
  <c r="AM14" i="25" s="1"/>
  <c r="BI40" i="9"/>
  <c r="BI54" i="9"/>
  <c r="BI14" i="25" s="1"/>
  <c r="BI52" i="9"/>
  <c r="AR50" i="9"/>
  <c r="AR12" i="25" s="1"/>
  <c r="AR13" i="25" s="1"/>
  <c r="AR53" i="9"/>
  <c r="BJ50" i="9"/>
  <c r="BJ12" i="25" s="1"/>
  <c r="BJ13" i="25" s="1"/>
  <c r="BJ53" i="9"/>
  <c r="U53" i="9"/>
  <c r="U50" i="9"/>
  <c r="U12" i="25" s="1"/>
  <c r="U13" i="25" s="1"/>
  <c r="L43" i="9"/>
  <c r="L46" i="9"/>
  <c r="L47" i="9" s="1"/>
  <c r="T46" i="9"/>
  <c r="T47" i="9" s="1"/>
  <c r="T43" i="9"/>
  <c r="AS52" i="9"/>
  <c r="AS40" i="9"/>
  <c r="AS54" i="9"/>
  <c r="AS14" i="25" s="1"/>
  <c r="S50" i="9"/>
  <c r="S12" i="25" s="1"/>
  <c r="S13" i="25" s="1"/>
  <c r="S53" i="9"/>
  <c r="R52" i="9"/>
  <c r="R54" i="9"/>
  <c r="R14" i="25" s="1"/>
  <c r="R40" i="9"/>
  <c r="AO52" i="9"/>
  <c r="AO40" i="9"/>
  <c r="AO54" i="9"/>
  <c r="AO14" i="25" s="1"/>
  <c r="X52" i="9"/>
  <c r="X54" i="9"/>
  <c r="X14" i="25" s="1"/>
  <c r="X40" i="9"/>
  <c r="AD50" i="9"/>
  <c r="AD12" i="25" s="1"/>
  <c r="AD13" i="25" s="1"/>
  <c r="AD53" i="9"/>
  <c r="AA52" i="9"/>
  <c r="AA40" i="9"/>
  <c r="AA54" i="9"/>
  <c r="AA14" i="25" s="1"/>
  <c r="F50" i="9"/>
  <c r="F51" i="9" s="1"/>
  <c r="F53" i="9"/>
  <c r="BP40" i="9"/>
  <c r="BP52" i="9"/>
  <c r="BP54" i="9"/>
  <c r="BP14" i="25" s="1"/>
  <c r="CV14" i="25" s="1"/>
  <c r="AK71" i="9"/>
  <c r="AK66" i="9" s="1"/>
  <c r="AK30" i="25" s="1"/>
  <c r="AK34" i="25" s="1"/>
  <c r="AJ66" i="9"/>
  <c r="AJ30" i="25" s="1"/>
  <c r="AJ34" i="25" s="1"/>
  <c r="Z48" i="9"/>
  <c r="Z21" i="25" s="1"/>
  <c r="Z45" i="9"/>
  <c r="C50" i="9"/>
  <c r="C53" i="9"/>
  <c r="K50" i="9"/>
  <c r="K53" i="9"/>
  <c r="D52" i="9"/>
  <c r="D54" i="9"/>
  <c r="D14" i="25" s="1"/>
  <c r="D40" i="9"/>
  <c r="CS48" i="9"/>
  <c r="CS49" i="9" s="1"/>
  <c r="CS45" i="9"/>
  <c r="CN44" i="9"/>
  <c r="CN42" i="9"/>
  <c r="K44" i="9"/>
  <c r="K42" i="9"/>
  <c r="CU44" i="9"/>
  <c r="CU42" i="9"/>
  <c r="Z51" i="9"/>
  <c r="Z16" i="25" s="1"/>
  <c r="CM46" i="9"/>
  <c r="CM47" i="9" s="1"/>
  <c r="CM43" i="9"/>
  <c r="CK44" i="9"/>
  <c r="CK42" i="9"/>
  <c r="CO48" i="9"/>
  <c r="CO49" i="9" s="1"/>
  <c r="CO45" i="9"/>
  <c r="AH66" i="9"/>
  <c r="AH30" i="25" s="1"/>
  <c r="AH34" i="25" s="1"/>
  <c r="CQ44" i="9"/>
  <c r="CQ42" i="9"/>
  <c r="AI66" i="9"/>
  <c r="AI30" i="25" s="1"/>
  <c r="AI34" i="25" s="1"/>
  <c r="CM48" i="9"/>
  <c r="CM49" i="9" s="1"/>
  <c r="CM45" i="9"/>
  <c r="AG43" i="9"/>
  <c r="AG46" i="9"/>
  <c r="AG47" i="9" s="1"/>
  <c r="CF42" i="9"/>
  <c r="CF44" i="9"/>
  <c r="CT44" i="9"/>
  <c r="CT42" i="9"/>
  <c r="CL46" i="9"/>
  <c r="CL47" i="9" s="1"/>
  <c r="CL43" i="9"/>
  <c r="CG44" i="9"/>
  <c r="CG42" i="9"/>
  <c r="CJ44" i="9"/>
  <c r="CJ42" i="9"/>
  <c r="AG68" i="9"/>
  <c r="AF65" i="9"/>
  <c r="AF29" i="25" s="1"/>
  <c r="CP42" i="9"/>
  <c r="CP44" i="9"/>
  <c r="CH44" i="9"/>
  <c r="CH42" i="9"/>
  <c r="K55" i="9"/>
  <c r="Z66" i="9"/>
  <c r="Z30" i="25" s="1"/>
  <c r="Z34" i="25" s="1"/>
  <c r="AN42" i="9" l="1"/>
  <c r="AN46" i="9" s="1"/>
  <c r="AN47" i="9" s="1"/>
  <c r="AZ55" i="9"/>
  <c r="AN45" i="9"/>
  <c r="AZ15" i="25"/>
  <c r="AD42" i="9"/>
  <c r="M53" i="9"/>
  <c r="AD15" i="25"/>
  <c r="AQ55" i="9"/>
  <c r="AG55" i="9"/>
  <c r="CJ52" i="9"/>
  <c r="CJ53" i="9" s="1"/>
  <c r="C44" i="9"/>
  <c r="C48" i="9" s="1"/>
  <c r="C21" i="25" s="1"/>
  <c r="C22" i="25" s="1"/>
  <c r="C15" i="25"/>
  <c r="Y55" i="9"/>
  <c r="AG45" i="9"/>
  <c r="Z43" i="9"/>
  <c r="T50" i="9"/>
  <c r="T12" i="25" s="1"/>
  <c r="T13" i="25" s="1"/>
  <c r="C55" i="9"/>
  <c r="Q51" i="9"/>
  <c r="Q16" i="25" s="1"/>
  <c r="E44" i="9"/>
  <c r="E45" i="9" s="1"/>
  <c r="M14" i="25"/>
  <c r="M17" i="25" s="1"/>
  <c r="AQ15" i="25"/>
  <c r="AN51" i="9"/>
  <c r="AN16" i="25" s="1"/>
  <c r="V53" i="9"/>
  <c r="L45" i="9"/>
  <c r="AW42" i="9"/>
  <c r="AW43" i="9" s="1"/>
  <c r="E46" i="9"/>
  <c r="E47" i="9" s="1"/>
  <c r="AW45" i="9"/>
  <c r="V50" i="9"/>
  <c r="V12" i="25" s="1"/>
  <c r="V13" i="25" s="1"/>
  <c r="AZ53" i="9"/>
  <c r="AR55" i="9"/>
  <c r="S42" i="9"/>
  <c r="S46" i="9" s="1"/>
  <c r="S47" i="9" s="1"/>
  <c r="BJ42" i="9"/>
  <c r="BJ46" i="9" s="1"/>
  <c r="BJ47" i="9" s="1"/>
  <c r="AT53" i="9"/>
  <c r="AN53" i="9"/>
  <c r="Y49" i="9"/>
  <c r="BJ55" i="9"/>
  <c r="AT44" i="9"/>
  <c r="AT48" i="9" s="1"/>
  <c r="AT21" i="25" s="1"/>
  <c r="AT22" i="25" s="1"/>
  <c r="P45" i="9"/>
  <c r="P55" i="9"/>
  <c r="L53" i="9"/>
  <c r="E14" i="25"/>
  <c r="CF14" i="25" s="1"/>
  <c r="CF15" i="25" s="1"/>
  <c r="F55" i="9"/>
  <c r="AE43" i="9"/>
  <c r="S55" i="9"/>
  <c r="I55" i="9"/>
  <c r="Y45" i="9"/>
  <c r="AG15" i="25"/>
  <c r="CH52" i="9"/>
  <c r="CH53" i="9" s="1"/>
  <c r="P51" i="9"/>
  <c r="P16" i="25" s="1"/>
  <c r="AG53" i="9"/>
  <c r="O53" i="9"/>
  <c r="AN43" i="9"/>
  <c r="I15" i="25"/>
  <c r="CN52" i="9"/>
  <c r="CN53" i="9" s="1"/>
  <c r="L55" i="9"/>
  <c r="L15" i="25"/>
  <c r="U44" i="9"/>
  <c r="U45" i="9" s="1"/>
  <c r="CV55" i="9"/>
  <c r="I50" i="9"/>
  <c r="I51" i="9" s="1"/>
  <c r="I53" i="9"/>
  <c r="Y51" i="9"/>
  <c r="Y16" i="25" s="1"/>
  <c r="S15" i="25"/>
  <c r="Y53" i="9"/>
  <c r="Q55" i="9"/>
  <c r="O51" i="9"/>
  <c r="O16" i="25" s="1"/>
  <c r="CM52" i="9"/>
  <c r="CM53" i="9" s="1"/>
  <c r="O42" i="9"/>
  <c r="O43" i="9" s="1"/>
  <c r="P53" i="9"/>
  <c r="O45" i="9"/>
  <c r="AE50" i="9"/>
  <c r="AE12" i="25" s="1"/>
  <c r="AE13" i="25" s="1"/>
  <c r="AF53" i="9"/>
  <c r="BO22" i="25"/>
  <c r="BJ15" i="25"/>
  <c r="F44" i="9"/>
  <c r="F48" i="9" s="1"/>
  <c r="F21" i="25" s="1"/>
  <c r="F22" i="25" s="1"/>
  <c r="AR42" i="9"/>
  <c r="AR46" i="9" s="1"/>
  <c r="AR47" i="9" s="1"/>
  <c r="AJ42" i="9"/>
  <c r="AJ43" i="9" s="1"/>
  <c r="AE44" i="9"/>
  <c r="Q44" i="9"/>
  <c r="Q48" i="9" s="1"/>
  <c r="Q21" i="25" s="1"/>
  <c r="Q22" i="25" s="1"/>
  <c r="F15" i="25"/>
  <c r="AF42" i="9"/>
  <c r="AF43" i="9" s="1"/>
  <c r="AJ50" i="9"/>
  <c r="AJ12" i="25" s="1"/>
  <c r="AJ13" i="25" s="1"/>
  <c r="CJ14" i="25"/>
  <c r="CJ15" i="25" s="1"/>
  <c r="Q15" i="25"/>
  <c r="U15" i="25"/>
  <c r="U17" i="25"/>
  <c r="CL48" i="9"/>
  <c r="CL49" i="9" s="1"/>
  <c r="V15" i="25"/>
  <c r="V55" i="9"/>
  <c r="U55" i="9"/>
  <c r="M43" i="9"/>
  <c r="AA17" i="25"/>
  <c r="AA15" i="25"/>
  <c r="X17" i="25"/>
  <c r="X15" i="25"/>
  <c r="AS17" i="25"/>
  <c r="AS15" i="25"/>
  <c r="BG17" i="25"/>
  <c r="BG15" i="25"/>
  <c r="AC42" i="9"/>
  <c r="AC44" i="9"/>
  <c r="AK14" i="25"/>
  <c r="AK17" i="25" s="1"/>
  <c r="AK55" i="9"/>
  <c r="AH50" i="9"/>
  <c r="AH53" i="9"/>
  <c r="J14" i="25"/>
  <c r="CG14" i="25" s="1"/>
  <c r="CG15" i="25" s="1"/>
  <c r="J55" i="9"/>
  <c r="AI44" i="9"/>
  <c r="AI42" i="9"/>
  <c r="BD44" i="9"/>
  <c r="BD42" i="9"/>
  <c r="AX15" i="25"/>
  <c r="AX17" i="25"/>
  <c r="AW51" i="9"/>
  <c r="AW16" i="25" s="1"/>
  <c r="AW12" i="25"/>
  <c r="AW13" i="25" s="1"/>
  <c r="BK42" i="9"/>
  <c r="BK44" i="9"/>
  <c r="AC53" i="9"/>
  <c r="AC50" i="9"/>
  <c r="AB14" i="25"/>
  <c r="AB55" i="9"/>
  <c r="AK44" i="9"/>
  <c r="AK42" i="9"/>
  <c r="N14" i="25"/>
  <c r="N55" i="9"/>
  <c r="BL55" i="9"/>
  <c r="BL14" i="25"/>
  <c r="AH14" i="25"/>
  <c r="AH55" i="9"/>
  <c r="AP42" i="9"/>
  <c r="AP44" i="9"/>
  <c r="J42" i="9"/>
  <c r="J44" i="9"/>
  <c r="CP14" i="25"/>
  <c r="W53" i="9"/>
  <c r="W50" i="9"/>
  <c r="BE44" i="9"/>
  <c r="BE42" i="9"/>
  <c r="BD50" i="9"/>
  <c r="BD53" i="9"/>
  <c r="AO17" i="25"/>
  <c r="AO15" i="25"/>
  <c r="BI17" i="25"/>
  <c r="BI15" i="25"/>
  <c r="AM15" i="25"/>
  <c r="AM17" i="25"/>
  <c r="AV17" i="25"/>
  <c r="AV15" i="25"/>
  <c r="BA17" i="25"/>
  <c r="BA15" i="25"/>
  <c r="Y15" i="25"/>
  <c r="BK55" i="9"/>
  <c r="BK14" i="25"/>
  <c r="AC55" i="9"/>
  <c r="AC14" i="25"/>
  <c r="AK50" i="9"/>
  <c r="AK53" i="9"/>
  <c r="N42" i="9"/>
  <c r="N44" i="9"/>
  <c r="BL44" i="9"/>
  <c r="BL42" i="9"/>
  <c r="BC14" i="25"/>
  <c r="BC55" i="9"/>
  <c r="AI14" i="25"/>
  <c r="AI15" i="25" s="1"/>
  <c r="AI55" i="9"/>
  <c r="W42" i="9"/>
  <c r="W44" i="9"/>
  <c r="BE50" i="9"/>
  <c r="BE53" i="9"/>
  <c r="AU17" i="25"/>
  <c r="CQ14" i="25"/>
  <c r="AU15" i="25"/>
  <c r="CR14" i="25"/>
  <c r="AY15" i="25"/>
  <c r="AY17" i="25"/>
  <c r="AB42" i="9"/>
  <c r="AB44" i="9"/>
  <c r="BL50" i="9"/>
  <c r="BL53" i="9"/>
  <c r="AP50" i="9"/>
  <c r="AP53" i="9"/>
  <c r="BC44" i="9"/>
  <c r="BC42" i="9"/>
  <c r="BE14" i="25"/>
  <c r="BE55" i="9"/>
  <c r="CS46" i="9"/>
  <c r="CS47" i="9" s="1"/>
  <c r="H17" i="25"/>
  <c r="H15" i="25"/>
  <c r="BK53" i="9"/>
  <c r="BK50" i="9"/>
  <c r="AB50" i="9"/>
  <c r="AB53" i="9"/>
  <c r="N50" i="9"/>
  <c r="N51" i="9" s="1"/>
  <c r="N53" i="9"/>
  <c r="AH44" i="9"/>
  <c r="AH42" i="9"/>
  <c r="AP14" i="25"/>
  <c r="AP55" i="9"/>
  <c r="J50" i="9"/>
  <c r="J51" i="9" s="1"/>
  <c r="J53" i="9"/>
  <c r="BC53" i="9"/>
  <c r="BC50" i="9"/>
  <c r="CS52" i="9"/>
  <c r="CS53" i="9" s="1"/>
  <c r="AI53" i="9"/>
  <c r="AI50" i="9"/>
  <c r="AR17" i="25"/>
  <c r="AR15" i="25"/>
  <c r="W14" i="25"/>
  <c r="W55" i="9"/>
  <c r="BD14" i="25"/>
  <c r="BD55" i="9"/>
  <c r="CO43" i="9"/>
  <c r="R17" i="25"/>
  <c r="R15" i="25"/>
  <c r="BH14" i="25"/>
  <c r="BH55" i="9"/>
  <c r="AH11" i="25"/>
  <c r="AH19" i="25"/>
  <c r="AI19" i="25"/>
  <c r="AI11" i="25"/>
  <c r="D15" i="25"/>
  <c r="D17" i="25"/>
  <c r="BN14" i="25"/>
  <c r="BN55" i="9"/>
  <c r="BH44" i="9"/>
  <c r="BH42" i="9"/>
  <c r="AF33" i="25"/>
  <c r="AF36" i="25"/>
  <c r="AJ19" i="25"/>
  <c r="AJ11" i="25"/>
  <c r="AJ15" i="25"/>
  <c r="BM14" i="25"/>
  <c r="BM55" i="9"/>
  <c r="BN42" i="9"/>
  <c r="BN44" i="9"/>
  <c r="BH50" i="9"/>
  <c r="BH53" i="9"/>
  <c r="P17" i="25"/>
  <c r="P15" i="25"/>
  <c r="CI14" i="25"/>
  <c r="AK11" i="25"/>
  <c r="AK19" i="25"/>
  <c r="BM42" i="9"/>
  <c r="BM44" i="9"/>
  <c r="BN50" i="9"/>
  <c r="BN53" i="9"/>
  <c r="Z22" i="25"/>
  <c r="Z11" i="25"/>
  <c r="Z19" i="25"/>
  <c r="Z13" i="25"/>
  <c r="Z15" i="25"/>
  <c r="O22" i="25"/>
  <c r="BP17" i="25"/>
  <c r="BP15" i="25"/>
  <c r="BM50" i="9"/>
  <c r="BM53" i="9"/>
  <c r="CU52" i="9"/>
  <c r="CU53" i="9" s="1"/>
  <c r="BO42" i="9"/>
  <c r="BO43" i="9" s="1"/>
  <c r="CV42" i="9"/>
  <c r="T48" i="9"/>
  <c r="T21" i="25" s="1"/>
  <c r="T22" i="25" s="1"/>
  <c r="CI48" i="9"/>
  <c r="CI49" i="9" s="1"/>
  <c r="CI42" i="9"/>
  <c r="BO45" i="9"/>
  <c r="BO50" i="9"/>
  <c r="CV52" i="9"/>
  <c r="BO53" i="9"/>
  <c r="CK66" i="9"/>
  <c r="AZ48" i="9"/>
  <c r="AZ21" i="25" s="1"/>
  <c r="AZ22" i="25" s="1"/>
  <c r="AZ45" i="9"/>
  <c r="AZ51" i="9"/>
  <c r="AZ16" i="25" s="1"/>
  <c r="CR43" i="9"/>
  <c r="CR46" i="9"/>
  <c r="CR47" i="9" s="1"/>
  <c r="AZ43" i="9"/>
  <c r="AZ46" i="9"/>
  <c r="AZ47" i="9" s="1"/>
  <c r="AT46" i="9"/>
  <c r="AT47" i="9" s="1"/>
  <c r="AT43" i="9"/>
  <c r="AQ46" i="9"/>
  <c r="AQ47" i="9" s="1"/>
  <c r="AQ43" i="9"/>
  <c r="AQ48" i="9"/>
  <c r="AQ21" i="25" s="1"/>
  <c r="AQ45" i="9"/>
  <c r="I49" i="9"/>
  <c r="AT51" i="9"/>
  <c r="AT16" i="25" s="1"/>
  <c r="AQ51" i="9"/>
  <c r="AQ16" i="25" s="1"/>
  <c r="AD51" i="9"/>
  <c r="AD16" i="25" s="1"/>
  <c r="AO50" i="9"/>
  <c r="AO12" i="25" s="1"/>
  <c r="AO13" i="25" s="1"/>
  <c r="AO53" i="9"/>
  <c r="R55" i="9"/>
  <c r="S51" i="9"/>
  <c r="S16" i="25" s="1"/>
  <c r="AD46" i="9"/>
  <c r="AD47" i="9" s="1"/>
  <c r="AD43" i="9"/>
  <c r="AR51" i="9"/>
  <c r="AR16" i="25" s="1"/>
  <c r="AY50" i="9"/>
  <c r="AY12" i="25" s="1"/>
  <c r="AY13" i="25" s="1"/>
  <c r="CR52" i="9"/>
  <c r="CR53" i="9" s="1"/>
  <c r="AY53" i="9"/>
  <c r="H44" i="9"/>
  <c r="H42" i="9"/>
  <c r="X42" i="9"/>
  <c r="X44" i="9"/>
  <c r="R50" i="9"/>
  <c r="R12" i="25" s="1"/>
  <c r="R13" i="25" s="1"/>
  <c r="R53" i="9"/>
  <c r="CI52" i="9"/>
  <c r="CI53" i="9" s="1"/>
  <c r="AS55" i="9"/>
  <c r="AD45" i="9"/>
  <c r="AD48" i="9"/>
  <c r="AD21" i="25" s="1"/>
  <c r="AD22" i="25" s="1"/>
  <c r="AF48" i="9"/>
  <c r="AF21" i="25" s="1"/>
  <c r="AF22" i="25" s="1"/>
  <c r="AF45" i="9"/>
  <c r="BJ51" i="9"/>
  <c r="BJ16" i="25" s="1"/>
  <c r="V46" i="9"/>
  <c r="V47" i="9" s="1"/>
  <c r="V43" i="9"/>
  <c r="H55" i="9"/>
  <c r="AA55" i="9"/>
  <c r="L49" i="9"/>
  <c r="X55" i="9"/>
  <c r="AS44" i="9"/>
  <c r="AS42" i="9"/>
  <c r="AJ48" i="9"/>
  <c r="AJ21" i="25" s="1"/>
  <c r="AJ22" i="25" s="1"/>
  <c r="AJ45" i="9"/>
  <c r="AM55" i="9"/>
  <c r="AV55" i="9"/>
  <c r="V48" i="9"/>
  <c r="V21" i="25" s="1"/>
  <c r="V22" i="25" s="1"/>
  <c r="V45" i="9"/>
  <c r="Q46" i="9"/>
  <c r="Q47" i="9" s="1"/>
  <c r="Q43" i="9"/>
  <c r="BB43" i="9"/>
  <c r="BB46" i="9"/>
  <c r="BB47" i="9" s="1"/>
  <c r="H50" i="9"/>
  <c r="H53" i="9"/>
  <c r="CG52" i="9"/>
  <c r="CG53" i="9" s="1"/>
  <c r="AL46" i="9"/>
  <c r="AL47" i="9" s="1"/>
  <c r="AL43" i="9"/>
  <c r="AA44" i="9"/>
  <c r="AA42" i="9"/>
  <c r="X50" i="9"/>
  <c r="X12" i="25" s="1"/>
  <c r="X13" i="25" s="1"/>
  <c r="X53" i="9"/>
  <c r="CK52" i="9"/>
  <c r="CK53" i="9" s="1"/>
  <c r="AS50" i="9"/>
  <c r="AS53" i="9"/>
  <c r="S48" i="9"/>
  <c r="S21" i="25" s="1"/>
  <c r="S45" i="9"/>
  <c r="BI50" i="9"/>
  <c r="BI12" i="25" s="1"/>
  <c r="BI13" i="25" s="1"/>
  <c r="BI53" i="9"/>
  <c r="AM44" i="9"/>
  <c r="AM42" i="9"/>
  <c r="AV44" i="9"/>
  <c r="AV42" i="9"/>
  <c r="BA55" i="9"/>
  <c r="AR48" i="9"/>
  <c r="AR21" i="25" s="1"/>
  <c r="AR22" i="25" s="1"/>
  <c r="AR45" i="9"/>
  <c r="BG44" i="9"/>
  <c r="BG42" i="9"/>
  <c r="AU55" i="9"/>
  <c r="BB51" i="9"/>
  <c r="BB16" i="25" s="1"/>
  <c r="BB48" i="9"/>
  <c r="BB21" i="25" s="1"/>
  <c r="BB22" i="25" s="1"/>
  <c r="BB45" i="9"/>
  <c r="AX55" i="9"/>
  <c r="AL48" i="9"/>
  <c r="AL21" i="25" s="1"/>
  <c r="AL22" i="25" s="1"/>
  <c r="AL45" i="9"/>
  <c r="AA50" i="9"/>
  <c r="AA12" i="25" s="1"/>
  <c r="AA13" i="25" s="1"/>
  <c r="CL52" i="9"/>
  <c r="CL53" i="9" s="1"/>
  <c r="AA53" i="9"/>
  <c r="AO55" i="9"/>
  <c r="AF51" i="9"/>
  <c r="AF16" i="25" s="1"/>
  <c r="U51" i="9"/>
  <c r="U16" i="25" s="1"/>
  <c r="BI55" i="9"/>
  <c r="AM50" i="9"/>
  <c r="AM12" i="25" s="1"/>
  <c r="AM13" i="25" s="1"/>
  <c r="AM53" i="9"/>
  <c r="CO52" i="9"/>
  <c r="CO53" i="9" s="1"/>
  <c r="AV50" i="9"/>
  <c r="AV12" i="25" s="1"/>
  <c r="AV13" i="25" s="1"/>
  <c r="AV53" i="9"/>
  <c r="BA44" i="9"/>
  <c r="BA42" i="9"/>
  <c r="BG55" i="9"/>
  <c r="AL51" i="9"/>
  <c r="AL16" i="25" s="1"/>
  <c r="AU44" i="9"/>
  <c r="AU42" i="9"/>
  <c r="AY44" i="9"/>
  <c r="AY42" i="9"/>
  <c r="AX44" i="9"/>
  <c r="AX42" i="9"/>
  <c r="AO44" i="9"/>
  <c r="AO42" i="9"/>
  <c r="R44" i="9"/>
  <c r="R42" i="9"/>
  <c r="P49" i="9"/>
  <c r="CP52" i="9"/>
  <c r="CP53" i="9" s="1"/>
  <c r="BI44" i="9"/>
  <c r="BI42" i="9"/>
  <c r="BA50" i="9"/>
  <c r="BA12" i="25" s="1"/>
  <c r="BA13" i="25" s="1"/>
  <c r="BA53" i="9"/>
  <c r="BJ48" i="9"/>
  <c r="BJ21" i="25" s="1"/>
  <c r="BJ22" i="25" s="1"/>
  <c r="BJ45" i="9"/>
  <c r="BG50" i="9"/>
  <c r="BG12" i="25" s="1"/>
  <c r="BG13" i="25" s="1"/>
  <c r="BG53" i="9"/>
  <c r="CT52" i="9"/>
  <c r="CT53" i="9" s="1"/>
  <c r="U46" i="9"/>
  <c r="U47" i="9" s="1"/>
  <c r="U43" i="9"/>
  <c r="AU50" i="9"/>
  <c r="AU12" i="25" s="1"/>
  <c r="AU13" i="25" s="1"/>
  <c r="AU53" i="9"/>
  <c r="CQ52" i="9"/>
  <c r="CQ53" i="9" s="1"/>
  <c r="AG51" i="9"/>
  <c r="AG16" i="25" s="1"/>
  <c r="AY55" i="9"/>
  <c r="AX50" i="9"/>
  <c r="AX12" i="25" s="1"/>
  <c r="AX13" i="25" s="1"/>
  <c r="AX53" i="9"/>
  <c r="F43" i="9"/>
  <c r="F46" i="9"/>
  <c r="F47" i="9" s="1"/>
  <c r="BP55" i="9"/>
  <c r="BP53" i="9"/>
  <c r="BP50" i="9"/>
  <c r="BP12" i="25" s="1"/>
  <c r="BP13" i="25" s="1"/>
  <c r="BP42" i="9"/>
  <c r="BP44" i="9"/>
  <c r="CG45" i="9"/>
  <c r="CG48" i="9"/>
  <c r="CG49" i="9" s="1"/>
  <c r="CT48" i="9"/>
  <c r="CT49" i="9" s="1"/>
  <c r="CT45" i="9"/>
  <c r="CH45" i="9"/>
  <c r="CH48" i="9"/>
  <c r="CH49" i="9" s="1"/>
  <c r="CF46" i="9"/>
  <c r="CF47" i="9" s="1"/>
  <c r="CF43" i="9"/>
  <c r="AN49" i="9"/>
  <c r="C51" i="9"/>
  <c r="C43" i="9"/>
  <c r="C46" i="9"/>
  <c r="C47" i="9" s="1"/>
  <c r="CJ46" i="9"/>
  <c r="CJ47" i="9" s="1"/>
  <c r="CJ43" i="9"/>
  <c r="AG49" i="9"/>
  <c r="AW49" i="9"/>
  <c r="CU43" i="9"/>
  <c r="CU46" i="9"/>
  <c r="CU47" i="9" s="1"/>
  <c r="CN46" i="9"/>
  <c r="CN47" i="9" s="1"/>
  <c r="CN43" i="9"/>
  <c r="D44" i="9"/>
  <c r="D42" i="9"/>
  <c r="Z49" i="9"/>
  <c r="CJ45" i="9"/>
  <c r="CJ48" i="9"/>
  <c r="CJ49" i="9" s="1"/>
  <c r="CG43" i="9"/>
  <c r="CG46" i="9"/>
  <c r="CG47" i="9" s="1"/>
  <c r="CT46" i="9"/>
  <c r="CT47" i="9" s="1"/>
  <c r="CT43" i="9"/>
  <c r="CK46" i="9"/>
  <c r="CK47" i="9" s="1"/>
  <c r="CK43" i="9"/>
  <c r="CU48" i="9"/>
  <c r="CU49" i="9" s="1"/>
  <c r="CU45" i="9"/>
  <c r="CN48" i="9"/>
  <c r="CN49" i="9" s="1"/>
  <c r="CN45" i="9"/>
  <c r="D55" i="9"/>
  <c r="O49" i="9"/>
  <c r="CQ43" i="9"/>
  <c r="CQ46" i="9"/>
  <c r="CQ47" i="9" s="1"/>
  <c r="CK45" i="9"/>
  <c r="CK48" i="9"/>
  <c r="CK49" i="9" s="1"/>
  <c r="K46" i="9"/>
  <c r="K47" i="9" s="1"/>
  <c r="K43" i="9"/>
  <c r="D50" i="9"/>
  <c r="D51" i="9" s="1"/>
  <c r="D53" i="9"/>
  <c r="K51" i="9"/>
  <c r="CP48" i="9"/>
  <c r="CP49" i="9" s="1"/>
  <c r="CP45" i="9"/>
  <c r="AH68" i="9"/>
  <c r="AG65" i="9"/>
  <c r="AG29" i="25" s="1"/>
  <c r="BO49" i="9"/>
  <c r="CH46" i="9"/>
  <c r="CH47" i="9" s="1"/>
  <c r="CH43" i="9"/>
  <c r="CP46" i="9"/>
  <c r="CP47" i="9" s="1"/>
  <c r="CP43" i="9"/>
  <c r="CF48" i="9"/>
  <c r="CF49" i="9" s="1"/>
  <c r="CF45" i="9"/>
  <c r="CQ45" i="9"/>
  <c r="CQ48" i="9"/>
  <c r="CQ49" i="9" s="1"/>
  <c r="K48" i="9"/>
  <c r="K21" i="25" s="1"/>
  <c r="K45" i="9"/>
  <c r="CF52" i="9"/>
  <c r="CF53" i="9" s="1"/>
  <c r="C45" i="9" l="1"/>
  <c r="T51" i="9"/>
  <c r="T16" i="25" s="1"/>
  <c r="CS50" i="9"/>
  <c r="CS51" i="9" s="1"/>
  <c r="AT45" i="9"/>
  <c r="BJ43" i="9"/>
  <c r="M15" i="25"/>
  <c r="S43" i="9"/>
  <c r="E48" i="9"/>
  <c r="E21" i="25" s="1"/>
  <c r="E22" i="25" s="1"/>
  <c r="F45" i="9"/>
  <c r="U48" i="9"/>
  <c r="U21" i="25" s="1"/>
  <c r="U22" i="25" s="1"/>
  <c r="V51" i="9"/>
  <c r="V16" i="25" s="1"/>
  <c r="CJ50" i="9"/>
  <c r="CJ51" i="9" s="1"/>
  <c r="AW46" i="9"/>
  <c r="AW47" i="9" s="1"/>
  <c r="Q45" i="9"/>
  <c r="AR43" i="9"/>
  <c r="E15" i="25"/>
  <c r="E17" i="25"/>
  <c r="O46" i="9"/>
  <c r="O47" i="9" s="1"/>
  <c r="BO46" i="9"/>
  <c r="BO47" i="9" s="1"/>
  <c r="AJ46" i="9"/>
  <c r="AJ47" i="9" s="1"/>
  <c r="CV53" i="9"/>
  <c r="CM50" i="9"/>
  <c r="CM51" i="9" s="1"/>
  <c r="AJ51" i="9"/>
  <c r="AJ16" i="25" s="1"/>
  <c r="AE51" i="9"/>
  <c r="AE16" i="25" s="1"/>
  <c r="BO12" i="25"/>
  <c r="BO13" i="25" s="1"/>
  <c r="CV50" i="9"/>
  <c r="CV51" i="9" s="1"/>
  <c r="AF46" i="9"/>
  <c r="AF47" i="9" s="1"/>
  <c r="CH50" i="9"/>
  <c r="CH51" i="9" s="1"/>
  <c r="CJ17" i="25"/>
  <c r="AE45" i="9"/>
  <c r="AE48" i="9"/>
  <c r="AK15" i="25"/>
  <c r="AI12" i="25"/>
  <c r="AI13" i="25" s="1"/>
  <c r="AI51" i="9"/>
  <c r="AI16" i="25" s="1"/>
  <c r="AP17" i="25"/>
  <c r="AP15" i="25"/>
  <c r="BC45" i="9"/>
  <c r="BC48" i="9"/>
  <c r="CQ17" i="25"/>
  <c r="CQ15" i="25"/>
  <c r="AK12" i="25"/>
  <c r="AK13" i="25" s="1"/>
  <c r="AK51" i="9"/>
  <c r="AK16" i="25" s="1"/>
  <c r="CO14" i="25"/>
  <c r="BE45" i="9"/>
  <c r="BE48" i="9"/>
  <c r="AC45" i="9"/>
  <c r="AC48" i="9"/>
  <c r="AB45" i="9"/>
  <c r="AB48" i="9"/>
  <c r="W45" i="9"/>
  <c r="W48" i="9"/>
  <c r="N45" i="9"/>
  <c r="N48" i="9"/>
  <c r="J43" i="9"/>
  <c r="J46" i="9"/>
  <c r="J47" i="9" s="1"/>
  <c r="AH17" i="25"/>
  <c r="CM14" i="25"/>
  <c r="AB17" i="25"/>
  <c r="AB15" i="25"/>
  <c r="BK46" i="9"/>
  <c r="BK47" i="9" s="1"/>
  <c r="BK43" i="9"/>
  <c r="AI48" i="9"/>
  <c r="AI45" i="9"/>
  <c r="AC43" i="9"/>
  <c r="AC46" i="9"/>
  <c r="AC47" i="9" s="1"/>
  <c r="AH15" i="25"/>
  <c r="AH48" i="9"/>
  <c r="AH45" i="9"/>
  <c r="AB12" i="25"/>
  <c r="AB13" i="25" s="1"/>
  <c r="AB51" i="9"/>
  <c r="AB16" i="25" s="1"/>
  <c r="BE15" i="25"/>
  <c r="BE17" i="25"/>
  <c r="AP12" i="25"/>
  <c r="AP13" i="25" s="1"/>
  <c r="AP51" i="9"/>
  <c r="AP16" i="25" s="1"/>
  <c r="AB46" i="9"/>
  <c r="AB47" i="9" s="1"/>
  <c r="AB43" i="9"/>
  <c r="CR15" i="25"/>
  <c r="CR17" i="25"/>
  <c r="W43" i="9"/>
  <c r="W46" i="9"/>
  <c r="W47" i="9" s="1"/>
  <c r="BC17" i="25"/>
  <c r="CS14" i="25"/>
  <c r="BC15" i="25"/>
  <c r="N46" i="9"/>
  <c r="N47" i="9" s="1"/>
  <c r="N43" i="9"/>
  <c r="BD12" i="25"/>
  <c r="BD13" i="25" s="1"/>
  <c r="BD51" i="9"/>
  <c r="BD16" i="25" s="1"/>
  <c r="AP48" i="9"/>
  <c r="AP45" i="9"/>
  <c r="BL15" i="25"/>
  <c r="BL17" i="25"/>
  <c r="AK43" i="9"/>
  <c r="AK46" i="9"/>
  <c r="AK47" i="9" s="1"/>
  <c r="AC51" i="9"/>
  <c r="AC16" i="25" s="1"/>
  <c r="AC12" i="25"/>
  <c r="AC13" i="25" s="1"/>
  <c r="BD43" i="9"/>
  <c r="BD46" i="9"/>
  <c r="BD47" i="9" s="1"/>
  <c r="BL12" i="25"/>
  <c r="BL13" i="25" s="1"/>
  <c r="BL51" i="9"/>
  <c r="BL16" i="25" s="1"/>
  <c r="BE51" i="9"/>
  <c r="BE16" i="25" s="1"/>
  <c r="BE12" i="25"/>
  <c r="BE13" i="25" s="1"/>
  <c r="AI17" i="25"/>
  <c r="CN14" i="25"/>
  <c r="BL48" i="9"/>
  <c r="BL45" i="9"/>
  <c r="J48" i="9"/>
  <c r="J45" i="9"/>
  <c r="BK45" i="9"/>
  <c r="BK48" i="9"/>
  <c r="AI46" i="9"/>
  <c r="AI47" i="9" s="1"/>
  <c r="AI43" i="9"/>
  <c r="CN50" i="9"/>
  <c r="CN51" i="9" s="1"/>
  <c r="W17" i="25"/>
  <c r="CK14" i="25"/>
  <c r="W15" i="25"/>
  <c r="AH46" i="9"/>
  <c r="AH47" i="9" s="1"/>
  <c r="AH43" i="9"/>
  <c r="AC17" i="25"/>
  <c r="AC15" i="25"/>
  <c r="W12" i="25"/>
  <c r="W13" i="25" s="1"/>
  <c r="W51" i="9"/>
  <c r="W16" i="25" s="1"/>
  <c r="N17" i="25"/>
  <c r="N15" i="25"/>
  <c r="AH12" i="25"/>
  <c r="AH13" i="25" s="1"/>
  <c r="AH51" i="9"/>
  <c r="AH16" i="25" s="1"/>
  <c r="CL14" i="25"/>
  <c r="CP50" i="9"/>
  <c r="CP51" i="9" s="1"/>
  <c r="AS12" i="25"/>
  <c r="AS13" i="25" s="1"/>
  <c r="AQ22" i="25"/>
  <c r="BD17" i="25"/>
  <c r="BD15" i="25"/>
  <c r="BC12" i="25"/>
  <c r="BC13" i="25" s="1"/>
  <c r="BC51" i="9"/>
  <c r="BC16" i="25" s="1"/>
  <c r="BK12" i="25"/>
  <c r="BK13" i="25" s="1"/>
  <c r="BK51" i="9"/>
  <c r="BK16" i="25" s="1"/>
  <c r="BC43" i="9"/>
  <c r="BC46" i="9"/>
  <c r="BC47" i="9" s="1"/>
  <c r="BL46" i="9"/>
  <c r="BL47" i="9" s="1"/>
  <c r="BL43" i="9"/>
  <c r="BK15" i="25"/>
  <c r="BK17" i="25"/>
  <c r="BE43" i="9"/>
  <c r="BE46" i="9"/>
  <c r="BE47" i="9" s="1"/>
  <c r="CP17" i="25"/>
  <c r="CP15" i="25"/>
  <c r="AP46" i="9"/>
  <c r="AP47" i="9" s="1"/>
  <c r="AP43" i="9"/>
  <c r="AK48" i="9"/>
  <c r="AK45" i="9"/>
  <c r="BD45" i="9"/>
  <c r="BD48" i="9"/>
  <c r="J15" i="25"/>
  <c r="J17" i="25"/>
  <c r="CH14" i="25"/>
  <c r="S22" i="25"/>
  <c r="BM51" i="9"/>
  <c r="BM16" i="25" s="1"/>
  <c r="BM12" i="25"/>
  <c r="BM13" i="25" s="1"/>
  <c r="CU50" i="9"/>
  <c r="CU51" i="9" s="1"/>
  <c r="BN48" i="9"/>
  <c r="BN45" i="9"/>
  <c r="BH46" i="9"/>
  <c r="BH47" i="9" s="1"/>
  <c r="BH43" i="9"/>
  <c r="CI15" i="25"/>
  <c r="CI17" i="25"/>
  <c r="BN43" i="9"/>
  <c r="BN46" i="9"/>
  <c r="BN47" i="9" s="1"/>
  <c r="BH48" i="9"/>
  <c r="BH45" i="9"/>
  <c r="BH15" i="25"/>
  <c r="BH17" i="25"/>
  <c r="CT14" i="25"/>
  <c r="BN12" i="25"/>
  <c r="BN13" i="25" s="1"/>
  <c r="BN51" i="9"/>
  <c r="BN16" i="25" s="1"/>
  <c r="BM48" i="9"/>
  <c r="BM45" i="9"/>
  <c r="BM17" i="25"/>
  <c r="BM15" i="25"/>
  <c r="CU14" i="25"/>
  <c r="BN17" i="25"/>
  <c r="BN15" i="25"/>
  <c r="AG33" i="25"/>
  <c r="AG36" i="25"/>
  <c r="BM46" i="9"/>
  <c r="BM47" i="9" s="1"/>
  <c r="BM43" i="9"/>
  <c r="K22" i="25"/>
  <c r="BH12" i="25"/>
  <c r="BH13" i="25" s="1"/>
  <c r="BH51" i="9"/>
  <c r="BH16" i="25" s="1"/>
  <c r="CV44" i="9"/>
  <c r="CV45" i="9" s="1"/>
  <c r="T49" i="9"/>
  <c r="CI43" i="9"/>
  <c r="CI46" i="9"/>
  <c r="CI47" i="9" s="1"/>
  <c r="BO51" i="9"/>
  <c r="BO16" i="25" s="1"/>
  <c r="CV43" i="9"/>
  <c r="CV46" i="9"/>
  <c r="CV47" i="9" s="1"/>
  <c r="AZ49" i="9"/>
  <c r="AT49" i="9"/>
  <c r="AQ49" i="9"/>
  <c r="BA43" i="9"/>
  <c r="BA46" i="9"/>
  <c r="BA47" i="9" s="1"/>
  <c r="AX51" i="9"/>
  <c r="AX16" i="25" s="1"/>
  <c r="BG51" i="9"/>
  <c r="BG16" i="25" s="1"/>
  <c r="CT50" i="9"/>
  <c r="BA51" i="9"/>
  <c r="BA16" i="25" s="1"/>
  <c r="AO48" i="9"/>
  <c r="AO21" i="25" s="1"/>
  <c r="AO22" i="25" s="1"/>
  <c r="AO45" i="9"/>
  <c r="AY48" i="9"/>
  <c r="AY21" i="25" s="1"/>
  <c r="AY45" i="9"/>
  <c r="AV51" i="9"/>
  <c r="AV16" i="25" s="1"/>
  <c r="AL49" i="9"/>
  <c r="Q49" i="9"/>
  <c r="BG43" i="9"/>
  <c r="BG46" i="9"/>
  <c r="BG47" i="9" s="1"/>
  <c r="AV46" i="9"/>
  <c r="AV47" i="9" s="1"/>
  <c r="AV43" i="9"/>
  <c r="X51" i="9"/>
  <c r="X16" i="25" s="1"/>
  <c r="CK50" i="9"/>
  <c r="H45" i="9"/>
  <c r="H48" i="9"/>
  <c r="H21" i="25" s="1"/>
  <c r="H22" i="25" s="1"/>
  <c r="AU51" i="9"/>
  <c r="AU16" i="25" s="1"/>
  <c r="CQ50" i="9"/>
  <c r="AX43" i="9"/>
  <c r="AX46" i="9"/>
  <c r="AX47" i="9" s="1"/>
  <c r="AU43" i="9"/>
  <c r="AU46" i="9"/>
  <c r="AU47" i="9" s="1"/>
  <c r="BG48" i="9"/>
  <c r="BG21" i="25" s="1"/>
  <c r="BG22" i="25" s="1"/>
  <c r="BG45" i="9"/>
  <c r="AV48" i="9"/>
  <c r="AV21" i="25" s="1"/>
  <c r="AV22" i="25" s="1"/>
  <c r="AV45" i="9"/>
  <c r="S49" i="9"/>
  <c r="AA43" i="9"/>
  <c r="AA46" i="9"/>
  <c r="AA47" i="9" s="1"/>
  <c r="H51" i="9"/>
  <c r="CG50" i="9"/>
  <c r="V49" i="9"/>
  <c r="AF49" i="9"/>
  <c r="AO51" i="9"/>
  <c r="AO16" i="25" s="1"/>
  <c r="BJ49" i="9"/>
  <c r="BI43" i="9"/>
  <c r="BI46" i="9"/>
  <c r="BI47" i="9" s="1"/>
  <c r="AX48" i="9"/>
  <c r="AX21" i="25" s="1"/>
  <c r="AX22" i="25" s="1"/>
  <c r="AX45" i="9"/>
  <c r="AU48" i="9"/>
  <c r="AU21" i="25" s="1"/>
  <c r="AU45" i="9"/>
  <c r="AA51" i="9"/>
  <c r="AA16" i="25" s="1"/>
  <c r="CL50" i="9"/>
  <c r="AM43" i="9"/>
  <c r="AM46" i="9"/>
  <c r="AM47" i="9" s="1"/>
  <c r="AA45" i="9"/>
  <c r="AA48" i="9"/>
  <c r="AA21" i="25" s="1"/>
  <c r="AS43" i="9"/>
  <c r="AS46" i="9"/>
  <c r="AS47" i="9" s="1"/>
  <c r="AD49" i="9"/>
  <c r="R51" i="9"/>
  <c r="R16" i="25" s="1"/>
  <c r="CI50" i="9"/>
  <c r="BI48" i="9"/>
  <c r="BI21" i="25" s="1"/>
  <c r="BI22" i="25" s="1"/>
  <c r="BI45" i="9"/>
  <c r="R46" i="9"/>
  <c r="R47" i="9" s="1"/>
  <c r="R43" i="9"/>
  <c r="AM51" i="9"/>
  <c r="AM16" i="25" s="1"/>
  <c r="CO50" i="9"/>
  <c r="AR49" i="9"/>
  <c r="AM48" i="9"/>
  <c r="AM21" i="25" s="1"/>
  <c r="AM45" i="9"/>
  <c r="AS51" i="9"/>
  <c r="AS16" i="25" s="1"/>
  <c r="AS48" i="9"/>
  <c r="AS21" i="25" s="1"/>
  <c r="AS22" i="25" s="1"/>
  <c r="AS45" i="9"/>
  <c r="X48" i="9"/>
  <c r="X21" i="25" s="1"/>
  <c r="X22" i="25" s="1"/>
  <c r="X45" i="9"/>
  <c r="AY51" i="9"/>
  <c r="AY16" i="25" s="1"/>
  <c r="CR50" i="9"/>
  <c r="R48" i="9"/>
  <c r="R21" i="25" s="1"/>
  <c r="R22" i="25" s="1"/>
  <c r="R45" i="9"/>
  <c r="BA48" i="9"/>
  <c r="BA21" i="25" s="1"/>
  <c r="BA22" i="25" s="1"/>
  <c r="BA45" i="9"/>
  <c r="BB49" i="9"/>
  <c r="X43" i="9"/>
  <c r="X46" i="9"/>
  <c r="X47" i="9" s="1"/>
  <c r="AO46" i="9"/>
  <c r="AO47" i="9" s="1"/>
  <c r="AO43" i="9"/>
  <c r="AY46" i="9"/>
  <c r="AY47" i="9" s="1"/>
  <c r="AY43" i="9"/>
  <c r="BI51" i="9"/>
  <c r="BI16" i="25" s="1"/>
  <c r="AJ49" i="9"/>
  <c r="H43" i="9"/>
  <c r="H46" i="9"/>
  <c r="H47" i="9" s="1"/>
  <c r="U49" i="9"/>
  <c r="F49" i="9"/>
  <c r="BP48" i="9"/>
  <c r="BP21" i="25" s="1"/>
  <c r="BP45" i="9"/>
  <c r="BP46" i="9"/>
  <c r="BP47" i="9" s="1"/>
  <c r="BP43" i="9"/>
  <c r="BP51" i="9"/>
  <c r="BP16" i="25" s="1"/>
  <c r="AI68" i="9"/>
  <c r="AH65" i="9"/>
  <c r="AH29" i="25" s="1"/>
  <c r="D46" i="9"/>
  <c r="D47" i="9" s="1"/>
  <c r="D43" i="9"/>
  <c r="CF50" i="9"/>
  <c r="K49" i="9"/>
  <c r="D48" i="9"/>
  <c r="D21" i="25" s="1"/>
  <c r="D22" i="25" s="1"/>
  <c r="D45" i="9"/>
  <c r="C49" i="9"/>
  <c r="E49" i="9" l="1"/>
  <c r="CJ21" i="25"/>
  <c r="CJ22" i="25" s="1"/>
  <c r="BP22" i="25"/>
  <c r="CV21" i="25"/>
  <c r="CV22" i="25" s="1"/>
  <c r="AE21" i="25"/>
  <c r="AE22" i="25" s="1"/>
  <c r="AE49" i="9"/>
  <c r="AK21" i="25"/>
  <c r="AK22" i="25" s="1"/>
  <c r="AK49" i="9"/>
  <c r="CL15" i="25"/>
  <c r="CL17" i="25"/>
  <c r="AH21" i="25"/>
  <c r="AH49" i="9"/>
  <c r="AC49" i="9"/>
  <c r="AC21" i="25"/>
  <c r="AC22" i="25" s="1"/>
  <c r="AA22" i="25"/>
  <c r="CV48" i="9"/>
  <c r="CV49" i="9" s="1"/>
  <c r="BD21" i="25"/>
  <c r="BD22" i="25" s="1"/>
  <c r="BD49" i="9"/>
  <c r="CP21" i="25"/>
  <c r="CP22" i="25" s="1"/>
  <c r="BK21" i="25"/>
  <c r="BK22" i="25" s="1"/>
  <c r="BK49" i="9"/>
  <c r="AI21" i="25"/>
  <c r="AI49" i="9"/>
  <c r="BC21" i="25"/>
  <c r="BC49" i="9"/>
  <c r="CN17" i="25"/>
  <c r="CN15" i="25"/>
  <c r="AM22" i="25"/>
  <c r="CQ21" i="25"/>
  <c r="CQ22" i="25" s="1"/>
  <c r="AU22" i="25"/>
  <c r="CK17" i="25"/>
  <c r="CK15" i="25"/>
  <c r="J21" i="25"/>
  <c r="J22" i="25" s="1"/>
  <c r="J49" i="9"/>
  <c r="CS15" i="25"/>
  <c r="CS17" i="25"/>
  <c r="W21" i="25"/>
  <c r="W49" i="9"/>
  <c r="CO15" i="25"/>
  <c r="CO17" i="25"/>
  <c r="CR21" i="25"/>
  <c r="CR22" i="25" s="1"/>
  <c r="AY22" i="25"/>
  <c r="CH15" i="25"/>
  <c r="CH17" i="25"/>
  <c r="BL21" i="25"/>
  <c r="BL22" i="25" s="1"/>
  <c r="BL49" i="9"/>
  <c r="AP21" i="25"/>
  <c r="AP22" i="25" s="1"/>
  <c r="AP49" i="9"/>
  <c r="CM15" i="25"/>
  <c r="CM17" i="25"/>
  <c r="N21" i="25"/>
  <c r="N49" i="9"/>
  <c r="AB21" i="25"/>
  <c r="AB22" i="25" s="1"/>
  <c r="AB49" i="9"/>
  <c r="BE21" i="25"/>
  <c r="BE22" i="25" s="1"/>
  <c r="BE49" i="9"/>
  <c r="BM21" i="25"/>
  <c r="BM49" i="9"/>
  <c r="CV15" i="25"/>
  <c r="CV17" i="25"/>
  <c r="CI21" i="25"/>
  <c r="CI22" i="25" s="1"/>
  <c r="CU15" i="25"/>
  <c r="CU17" i="25"/>
  <c r="BH21" i="25"/>
  <c r="BH49" i="9"/>
  <c r="CT15" i="25"/>
  <c r="CT17" i="25"/>
  <c r="BN21" i="25"/>
  <c r="BN22" i="25" s="1"/>
  <c r="BN49" i="9"/>
  <c r="AH33" i="25"/>
  <c r="AH36" i="25"/>
  <c r="AX49" i="9"/>
  <c r="CG51" i="9"/>
  <c r="AY49" i="9"/>
  <c r="R49" i="9"/>
  <c r="AS49" i="9"/>
  <c r="AA49" i="9"/>
  <c r="CQ51" i="9"/>
  <c r="AO49" i="9"/>
  <c r="CR51" i="9"/>
  <c r="AM49" i="9"/>
  <c r="BG49" i="9"/>
  <c r="AU49" i="9"/>
  <c r="H49" i="9"/>
  <c r="CT51" i="9"/>
  <c r="BA49" i="9"/>
  <c r="CO51" i="9"/>
  <c r="BI49" i="9"/>
  <c r="CL51" i="9"/>
  <c r="X49" i="9"/>
  <c r="CI51" i="9"/>
  <c r="AV49" i="9"/>
  <c r="CK51" i="9"/>
  <c r="BP49" i="9"/>
  <c r="CF51" i="9"/>
  <c r="D49" i="9"/>
  <c r="AJ68" i="9"/>
  <c r="AI65" i="9"/>
  <c r="AI29" i="25" s="1"/>
  <c r="N22" i="25" l="1"/>
  <c r="CH21" i="25"/>
  <c r="CH22" i="25" s="1"/>
  <c r="CO21" i="25"/>
  <c r="CO22" i="25" s="1"/>
  <c r="CS21" i="25"/>
  <c r="CS22" i="25" s="1"/>
  <c r="BC22" i="25"/>
  <c r="CK21" i="25"/>
  <c r="CK22" i="25" s="1"/>
  <c r="W22" i="25"/>
  <c r="CN21" i="25"/>
  <c r="CN22" i="25" s="1"/>
  <c r="AI22" i="25"/>
  <c r="CL21" i="25"/>
  <c r="CL22" i="25" s="1"/>
  <c r="AH22" i="25"/>
  <c r="CM21" i="25"/>
  <c r="CM22" i="25" s="1"/>
  <c r="AI33" i="25"/>
  <c r="AI36" i="25"/>
  <c r="BH22" i="25"/>
  <c r="CT21" i="25"/>
  <c r="CT22" i="25" s="1"/>
  <c r="BM22" i="25"/>
  <c r="CU21" i="25"/>
  <c r="CU22" i="25" s="1"/>
  <c r="AJ65" i="9"/>
  <c r="AJ29" i="25" s="1"/>
  <c r="AK68" i="9"/>
  <c r="AK65" i="9" s="1"/>
  <c r="AK29" i="25" s="1"/>
  <c r="AK33" i="25" l="1"/>
  <c r="AK36" i="25"/>
  <c r="AJ33" i="25"/>
  <c r="AJ36" i="25"/>
  <c r="CV55" i="15"/>
  <c r="CV32" i="15" s="1"/>
  <c r="BR32" i="15"/>
  <c r="BT9" i="25" l="1"/>
  <c r="BT18" i="25" l="1"/>
  <c r="BT20" i="25" s="1"/>
  <c r="BT7" i="25"/>
  <c r="BT8" i="25" l="1"/>
  <c r="BT14" i="25" l="1"/>
  <c r="BT17" i="25" s="1"/>
  <c r="BT12" i="25" l="1"/>
  <c r="BT16" i="25"/>
  <c r="BT21" i="25" l="1"/>
  <c r="BU72" i="22" l="1"/>
  <c r="BU103" i="22" l="1"/>
  <c r="BU113" i="22"/>
  <c r="BU111" i="22"/>
  <c r="BU114" i="22"/>
  <c r="BU100" i="22"/>
  <c r="BU108" i="22"/>
  <c r="BU104" i="22"/>
  <c r="BU102" i="22"/>
  <c r="BU112" i="22"/>
  <c r="BU110" i="22"/>
  <c r="BU107" i="22"/>
  <c r="BU109" i="22"/>
  <c r="BU105" i="22"/>
  <c r="BU67" i="22" l="1"/>
  <c r="BU58" i="22"/>
  <c r="BU63" i="22"/>
  <c r="BU57" i="22"/>
  <c r="BU55" i="22"/>
  <c r="BU66" i="22"/>
  <c r="BU62" i="22"/>
  <c r="BU71" i="22"/>
  <c r="BU59" i="22"/>
  <c r="BU60" i="22"/>
  <c r="BU101" i="22"/>
  <c r="BU56" i="22"/>
  <c r="BU61" i="22"/>
  <c r="BU65" i="22"/>
  <c r="BU116" i="22"/>
  <c r="BU106" i="22"/>
  <c r="BU64" i="22"/>
  <c r="BU118" i="22"/>
  <c r="BU54" i="22"/>
  <c r="BU68" i="22"/>
  <c r="BU117" i="22"/>
  <c r="BU27" i="22" l="1"/>
  <c r="BT61" i="9" s="1"/>
  <c r="BU53" i="22"/>
  <c r="BU73" i="22" s="1"/>
  <c r="BT62" i="9" s="1"/>
  <c r="BU99" i="22"/>
  <c r="BU119" i="22" s="1"/>
  <c r="BT64" i="9" s="1"/>
  <c r="BT66" i="9" s="1"/>
  <c r="BT27" i="25" l="1"/>
  <c r="BU50" i="22"/>
  <c r="BT28" i="25"/>
  <c r="BT29" i="25" l="1"/>
  <c r="BT30" i="25"/>
  <c r="CW34" i="25" s="1"/>
  <c r="BT33" i="25" l="1"/>
  <c r="BT36" i="25"/>
  <c r="BT34" i="25"/>
  <c r="CW36" i="25" l="1"/>
  <c r="BT11" i="25"/>
  <c r="BT19" i="25"/>
  <c r="BT15" i="25"/>
  <c r="BT13" i="25"/>
  <c r="BT22" i="25"/>
  <c r="BU9" i="25" l="1"/>
  <c r="BU10" i="25" l="1"/>
  <c r="BU56" i="9"/>
  <c r="BU11" i="25" l="1"/>
  <c r="CW10" i="25"/>
  <c r="CW11" i="25" s="1"/>
  <c r="BU57" i="9"/>
  <c r="BU18" i="25"/>
  <c r="BU52" i="9"/>
  <c r="BU54" i="9"/>
  <c r="BU55" i="9" s="1"/>
  <c r="BU19" i="25" l="1"/>
  <c r="BU20" i="25"/>
  <c r="BU44" i="9"/>
  <c r="BU42" i="9"/>
  <c r="BU50" i="9"/>
  <c r="BU53" i="9"/>
  <c r="BU51" i="9" l="1"/>
  <c r="BU46" i="9"/>
  <c r="BU43" i="9"/>
  <c r="BU45" i="9"/>
  <c r="BU48" i="9"/>
  <c r="BU49" i="9" s="1"/>
  <c r="BU47" i="9" l="1"/>
  <c r="BU8" i="25" l="1"/>
  <c r="BU12" i="25" l="1"/>
  <c r="BU13" i="25" l="1"/>
  <c r="BU16" i="25"/>
  <c r="BU14" i="25"/>
  <c r="BU17" i="25" s="1"/>
  <c r="BU15" i="25" l="1"/>
  <c r="BU21" i="25" l="1"/>
  <c r="BU22" i="25" l="1"/>
  <c r="BU32" i="15" l="1"/>
  <c r="BV21" i="13" l="1"/>
  <c r="BV60" i="13" l="1"/>
  <c r="BV40" i="13" l="1"/>
  <c r="BV42" i="13" s="1"/>
  <c r="BV90" i="13" l="1"/>
  <c r="BV92" i="13" s="1"/>
  <c r="CX85" i="13" l="1"/>
  <c r="CX12" i="13" l="1"/>
  <c r="CX69" i="13"/>
  <c r="CX65" i="13"/>
  <c r="CX57" i="13"/>
  <c r="CX63" i="13"/>
  <c r="CX64" i="13" l="1"/>
  <c r="CX54" i="13"/>
  <c r="CX38" i="13"/>
  <c r="CX37" i="13"/>
  <c r="CX51" i="13"/>
  <c r="CX32" i="13"/>
  <c r="CX86" i="13"/>
  <c r="CX15" i="13"/>
  <c r="CX71" i="13"/>
  <c r="CX31" i="13"/>
  <c r="CX20" i="13"/>
  <c r="CX27" i="13"/>
  <c r="CX29" i="13"/>
  <c r="CX67" i="13"/>
  <c r="CX68" i="13"/>
  <c r="CX74" i="13"/>
  <c r="CX55" i="13"/>
  <c r="CX26" i="13"/>
  <c r="CX33" i="13"/>
  <c r="CX19" i="13"/>
  <c r="CX34" i="13"/>
  <c r="CX36" i="13"/>
  <c r="CX11" i="13" l="1"/>
  <c r="CX50" i="13"/>
  <c r="CX48" i="13"/>
  <c r="CX72" i="13"/>
  <c r="BW75" i="13"/>
  <c r="CX75" i="13" s="1"/>
  <c r="CW29" i="9" l="1"/>
  <c r="CX80" i="13" l="1"/>
  <c r="CW27" i="9" l="1"/>
  <c r="CX59" i="13" l="1"/>
  <c r="CX88" i="13" l="1"/>
  <c r="CW20" i="9" l="1"/>
  <c r="CW23" i="9" l="1"/>
  <c r="CW19" i="9" l="1"/>
  <c r="BV9" i="25"/>
  <c r="CW9" i="25" l="1"/>
  <c r="CW33" i="9" l="1"/>
  <c r="CX16" i="13"/>
  <c r="CX21" i="13"/>
  <c r="CX52" i="13" l="1"/>
  <c r="BW60" i="13"/>
  <c r="CX60" i="13" s="1"/>
  <c r="CX81" i="13" l="1"/>
  <c r="CW24" i="9"/>
  <c r="BV16" i="9" l="1"/>
  <c r="CW12" i="9"/>
  <c r="CW16" i="9" l="1"/>
  <c r="CW18" i="9" s="1"/>
  <c r="BV7" i="25"/>
  <c r="BV18" i="9"/>
  <c r="CW7" i="25" l="1"/>
  <c r="BV8" i="25"/>
  <c r="CW8" i="25" l="1"/>
  <c r="CX89" i="13" l="1"/>
  <c r="CW39" i="9"/>
  <c r="CX35" i="13" l="1"/>
  <c r="CX42" i="13" l="1"/>
  <c r="CX40" i="13"/>
  <c r="CX82" i="13" l="1"/>
  <c r="CW22" i="9" l="1"/>
  <c r="BV56" i="9"/>
  <c r="BV34" i="9"/>
  <c r="CW56" i="9" l="1"/>
  <c r="CW57" i="9" s="1"/>
  <c r="CW34" i="9"/>
  <c r="CW36" i="9" s="1"/>
  <c r="CW40" i="9" s="1"/>
  <c r="BV36" i="9"/>
  <c r="BV57" i="9"/>
  <c r="BV18" i="25"/>
  <c r="BV20" i="25" l="1"/>
  <c r="BV52" i="9"/>
  <c r="BV50" i="9" s="1"/>
  <c r="CW50" i="9" s="1"/>
  <c r="BV54" i="9"/>
  <c r="BV40" i="9"/>
  <c r="BV19" i="25"/>
  <c r="CW18" i="25"/>
  <c r="CX83" i="13"/>
  <c r="BW90" i="13"/>
  <c r="CW20" i="25" l="1"/>
  <c r="CW19" i="25"/>
  <c r="BW92" i="13"/>
  <c r="CX92" i="13" s="1"/>
  <c r="CX90" i="13"/>
  <c r="BV55" i="9"/>
  <c r="BV14" i="25"/>
  <c r="BV42" i="9"/>
  <c r="BV44" i="9"/>
  <c r="BV53" i="9"/>
  <c r="CW52" i="9"/>
  <c r="CW54" i="9"/>
  <c r="CW55" i="9" l="1"/>
  <c r="CW44" i="9"/>
  <c r="BV43" i="9"/>
  <c r="CW53" i="9"/>
  <c r="CW42" i="9"/>
  <c r="CW43" i="9" s="1"/>
  <c r="BV17" i="25"/>
  <c r="BV15" i="25"/>
  <c r="CW14" i="25"/>
  <c r="BV46" i="9"/>
  <c r="CW51" i="9"/>
  <c r="CW16" i="25" s="1"/>
  <c r="BV51" i="9"/>
  <c r="BV16" i="25" s="1"/>
  <c r="BV12" i="25"/>
  <c r="BV48" i="9"/>
  <c r="BV45" i="9"/>
  <c r="BV47" i="9" l="1"/>
  <c r="CW17" i="25"/>
  <c r="CW15" i="25"/>
  <c r="CW46" i="9"/>
  <c r="CW47" i="9" s="1"/>
  <c r="CW48" i="9"/>
  <c r="CW45" i="9"/>
  <c r="BV21" i="25"/>
  <c r="BV49" i="9"/>
  <c r="BV13" i="25"/>
  <c r="CW12" i="25"/>
  <c r="CW13" i="25" s="1"/>
  <c r="CW49" i="9" l="1"/>
  <c r="BV22" i="25"/>
  <c r="CW21" i="25"/>
  <c r="CW22" i="25" l="1"/>
  <c r="BW9" i="25" l="1"/>
  <c r="BX21" i="13" l="1"/>
  <c r="BX60" i="13" l="1"/>
  <c r="BX40" i="13" l="1"/>
  <c r="BX42" i="13" s="1"/>
  <c r="BW56" i="9" l="1"/>
  <c r="BW18" i="25" s="1"/>
  <c r="BW20" i="25" l="1"/>
  <c r="BW19" i="25"/>
  <c r="BW57" i="9"/>
  <c r="BW16" i="9" l="1"/>
  <c r="BW18" i="9" s="1"/>
  <c r="BW34" i="9" s="1"/>
  <c r="BW36" i="9" s="1"/>
  <c r="BW40" i="9" s="1"/>
  <c r="BX90" i="13"/>
  <c r="BX92" i="13" s="1"/>
  <c r="BW7" i="25" l="1"/>
  <c r="BW8" i="25"/>
  <c r="BW52" i="9"/>
  <c r="BW50" i="9" s="1"/>
  <c r="BW54" i="9" l="1"/>
  <c r="BW53" i="9"/>
  <c r="BW51" i="9" l="1"/>
  <c r="BW16" i="25" s="1"/>
  <c r="BW12" i="25"/>
  <c r="BW55" i="9"/>
  <c r="BW14" i="25"/>
  <c r="BW42" i="9"/>
  <c r="BW43" i="9" s="1"/>
  <c r="BW44" i="9"/>
  <c r="BW45" i="9" s="1"/>
  <c r="BW13" i="25" l="1"/>
  <c r="BW17" i="25"/>
  <c r="BW15" i="25"/>
  <c r="BW46" i="9"/>
  <c r="BW48" i="9"/>
  <c r="BW49" i="9" l="1"/>
  <c r="BW21" i="25"/>
  <c r="BW47" i="9"/>
  <c r="BW22" i="25" l="1"/>
  <c r="CX26" i="9" l="1"/>
  <c r="CX32" i="9" l="1"/>
  <c r="CX17" i="9"/>
  <c r="CX30" i="9"/>
  <c r="CX37" i="9"/>
  <c r="CX38" i="9"/>
  <c r="CX11" i="9"/>
  <c r="CX15" i="9"/>
  <c r="CX14" i="9"/>
  <c r="BY75" i="13"/>
  <c r="CX13" i="9" l="1"/>
  <c r="CX29" i="9" l="1"/>
  <c r="CX27" i="9" l="1"/>
  <c r="CX10" i="9" l="1"/>
  <c r="BX9" i="25" l="1"/>
  <c r="BY21" i="13" l="1"/>
  <c r="BY60" i="13" l="1"/>
  <c r="BX16" i="9" l="1"/>
  <c r="BX7" i="25" l="1"/>
  <c r="BX18" i="9"/>
  <c r="BX8" i="25" l="1"/>
  <c r="BY40" i="13" l="1"/>
  <c r="BY42" i="13" s="1"/>
  <c r="BX56" i="9" l="1"/>
  <c r="BX34" i="9"/>
  <c r="BX36" i="9" s="1"/>
  <c r="BX52" i="9" l="1"/>
  <c r="BX50" i="9" s="1"/>
  <c r="BX54" i="9"/>
  <c r="BX40" i="9"/>
  <c r="BX57" i="9"/>
  <c r="BX18" i="25"/>
  <c r="BX20" i="25" l="1"/>
  <c r="BX19" i="25"/>
  <c r="BX42" i="9"/>
  <c r="BX44" i="9"/>
  <c r="BX14" i="25"/>
  <c r="BX55" i="9"/>
  <c r="BX53" i="9"/>
  <c r="BX45" i="9" l="1"/>
  <c r="BX48" i="9"/>
  <c r="BX12" i="25"/>
  <c r="BX51" i="9"/>
  <c r="BX16" i="25" s="1"/>
  <c r="BX43" i="9"/>
  <c r="BX46" i="9"/>
  <c r="BX17" i="25"/>
  <c r="BX15" i="25"/>
  <c r="BY90" i="13"/>
  <c r="BX13" i="25" l="1"/>
  <c r="BX47" i="9"/>
  <c r="BY92" i="13"/>
  <c r="BX21" i="25"/>
  <c r="BX49" i="9"/>
  <c r="BX22" i="25" l="1"/>
  <c r="CX20" i="9" l="1"/>
  <c r="CX23" i="9" l="1"/>
  <c r="BZ9" i="25"/>
  <c r="BY9" i="25" l="1"/>
  <c r="CX9" i="25" s="1"/>
  <c r="CX19" i="9"/>
  <c r="CX33" i="9" l="1"/>
  <c r="CX24" i="9" l="1"/>
  <c r="BY16" i="9" l="1"/>
  <c r="CX12" i="9" l="1"/>
  <c r="CX16" i="9" s="1"/>
  <c r="CX18" i="9" s="1"/>
  <c r="BZ16" i="9"/>
  <c r="BY18" i="9"/>
  <c r="BY7" i="25"/>
  <c r="BZ7" i="25" l="1"/>
  <c r="CX7" i="25" s="1"/>
  <c r="BZ18" i="9"/>
  <c r="BY8" i="25"/>
  <c r="BZ8" i="25" l="1"/>
  <c r="CX8" i="25" s="1"/>
  <c r="CX39" i="9" l="1"/>
  <c r="BZ34" i="9" l="1"/>
  <c r="BZ36" i="9" s="1"/>
  <c r="BZ40" i="9" s="1"/>
  <c r="BY56" i="9"/>
  <c r="BY34" i="9"/>
  <c r="BY36" i="9" s="1"/>
  <c r="BZ56" i="9" l="1"/>
  <c r="CX22" i="9"/>
  <c r="CX56" i="9" s="1"/>
  <c r="BY52" i="9"/>
  <c r="BY50" i="9" s="1"/>
  <c r="BY54" i="9"/>
  <c r="BY40" i="9"/>
  <c r="BY57" i="9"/>
  <c r="BY18" i="25"/>
  <c r="CX34" i="9" l="1"/>
  <c r="CX36" i="9" s="1"/>
  <c r="BZ52" i="9"/>
  <c r="BZ50" i="9" s="1"/>
  <c r="BZ54" i="9"/>
  <c r="BZ18" i="25"/>
  <c r="BZ57" i="9"/>
  <c r="BY42" i="9"/>
  <c r="BY44" i="9"/>
  <c r="BY55" i="9"/>
  <c r="BY14" i="25"/>
  <c r="BY19" i="25"/>
  <c r="BY20" i="25"/>
  <c r="BY53" i="9"/>
  <c r="CX50" i="9" l="1"/>
  <c r="CX51" i="9" s="1"/>
  <c r="CX54" i="9"/>
  <c r="CX55" i="9" s="1"/>
  <c r="CX52" i="9"/>
  <c r="CX53" i="9" s="1"/>
  <c r="BZ19" i="25"/>
  <c r="BZ20" i="25"/>
  <c r="BZ55" i="9"/>
  <c r="BZ14" i="25"/>
  <c r="BZ53" i="9"/>
  <c r="BZ42" i="9"/>
  <c r="BZ44" i="9"/>
  <c r="CX57" i="9"/>
  <c r="CX20" i="25" s="1"/>
  <c r="CX40" i="9"/>
  <c r="CX18" i="25"/>
  <c r="BY51" i="9"/>
  <c r="BY16" i="25" s="1"/>
  <c r="BY12" i="25"/>
  <c r="BY15" i="25"/>
  <c r="BY17" i="25"/>
  <c r="BY48" i="9"/>
  <c r="BY45" i="9"/>
  <c r="BY46" i="9"/>
  <c r="BY47" i="9" s="1"/>
  <c r="BY43" i="9"/>
  <c r="CX16" i="25" l="1"/>
  <c r="CX44" i="9"/>
  <c r="CX48" i="9" s="1"/>
  <c r="CX42" i="9"/>
  <c r="CX46" i="9" s="1"/>
  <c r="BZ45" i="9"/>
  <c r="BZ48" i="9"/>
  <c r="BZ49" i="9" s="1"/>
  <c r="BZ43" i="9"/>
  <c r="BZ46" i="9"/>
  <c r="BZ47" i="9" s="1"/>
  <c r="BZ15" i="25"/>
  <c r="BZ17" i="25"/>
  <c r="BZ51" i="9"/>
  <c r="BZ16" i="25" s="1"/>
  <c r="BZ12" i="25"/>
  <c r="BZ13" i="25" s="1"/>
  <c r="CX14" i="25"/>
  <c r="BY13" i="25"/>
  <c r="BY49" i="9"/>
  <c r="BY21" i="25"/>
  <c r="CX17" i="25" l="1"/>
  <c r="CX49" i="9"/>
  <c r="CX45" i="9"/>
  <c r="CX47" i="9"/>
  <c r="CX43" i="9"/>
  <c r="BZ21" i="25"/>
  <c r="BZ22" i="25" s="1"/>
  <c r="CX12" i="25"/>
  <c r="BY22" i="25"/>
  <c r="CX21" i="25" l="1"/>
  <c r="CY70" i="22" l="1"/>
  <c r="CY66" i="22" l="1"/>
  <c r="CY67" i="22"/>
  <c r="CY60" i="22"/>
  <c r="CY71" i="22"/>
  <c r="CY68" i="22"/>
  <c r="CY61" i="22"/>
  <c r="CY56" i="22"/>
  <c r="CY65" i="22"/>
  <c r="CY55" i="22"/>
  <c r="CY58" i="22"/>
  <c r="CY57" i="22"/>
  <c r="CY62" i="22"/>
  <c r="CY69" i="22"/>
  <c r="CY59" i="22"/>
  <c r="CY63" i="22"/>
  <c r="CY64" i="22" l="1"/>
  <c r="CY54" i="22"/>
  <c r="CY53" i="22"/>
  <c r="CA73" i="22"/>
  <c r="BZ62" i="9" l="1"/>
  <c r="BZ28" i="25" s="1"/>
  <c r="CX28" i="25" s="1"/>
  <c r="CY50" i="22"/>
  <c r="BZ61" i="9"/>
  <c r="BZ27" i="25" s="1"/>
  <c r="CX27" i="25" s="1"/>
  <c r="CY73" i="22"/>
  <c r="CX62" i="9" s="1"/>
  <c r="CX61" i="9"/>
  <c r="CX63" i="9" l="1"/>
  <c r="CX65" i="9" s="1"/>
  <c r="CX29" i="25" s="1"/>
  <c r="CX64" i="9"/>
  <c r="CX66" i="9" s="1"/>
  <c r="CX30" i="25" s="1"/>
  <c r="CX34" i="25" s="1"/>
  <c r="CX15" i="25" s="1"/>
  <c r="CX33" i="25" l="1"/>
  <c r="CX36" i="25"/>
  <c r="CX11" i="25"/>
  <c r="CX19" i="25"/>
  <c r="CX13" i="25"/>
  <c r="CX22" i="25"/>
  <c r="CA9" i="25" l="1"/>
  <c r="CY9" i="25" s="1"/>
  <c r="CA16" i="9" l="1"/>
  <c r="CA18" i="9" l="1"/>
  <c r="CA7" i="25"/>
  <c r="CY7" i="25" s="1"/>
  <c r="CA8" i="25" l="1"/>
  <c r="CY8" i="25" s="1"/>
  <c r="CA34" i="9" l="1"/>
  <c r="CA56" i="9"/>
  <c r="CA36" i="9" l="1"/>
  <c r="CA52" i="9"/>
  <c r="CA40" i="9"/>
  <c r="CA54" i="9"/>
  <c r="CA57" i="9"/>
  <c r="CA18" i="25"/>
  <c r="CY18" i="25" s="1"/>
  <c r="CY19" i="25" s="1"/>
  <c r="CA20" i="25" l="1"/>
  <c r="CA19" i="25"/>
  <c r="CA55" i="9"/>
  <c r="CA14" i="25"/>
  <c r="CY14" i="25" s="1"/>
  <c r="CA42" i="9"/>
  <c r="CA44" i="9"/>
  <c r="CA53" i="9"/>
  <c r="CA50" i="9"/>
  <c r="CY50" i="9" s="1"/>
  <c r="CY51" i="9" s="1"/>
  <c r="CY16" i="25" s="1"/>
  <c r="CY15" i="25" l="1"/>
  <c r="CY17" i="25"/>
  <c r="CA43" i="9"/>
  <c r="CA46" i="9"/>
  <c r="CA51" i="9"/>
  <c r="CA16" i="25" s="1"/>
  <c r="CA12" i="25"/>
  <c r="CA48" i="9"/>
  <c r="CA45" i="9"/>
  <c r="CA17" i="25"/>
  <c r="CA15" i="25"/>
  <c r="CA13" i="25" l="1"/>
  <c r="CY12" i="25"/>
  <c r="CY13" i="25" s="1"/>
  <c r="CA47" i="9"/>
  <c r="CA49" i="9"/>
  <c r="CA21" i="25"/>
  <c r="CA22" i="25" l="1"/>
  <c r="CY21" i="25"/>
  <c r="CY22" i="25" s="1"/>
</calcChain>
</file>

<file path=xl/sharedStrings.xml><?xml version="1.0" encoding="utf-8"?>
<sst xmlns="http://schemas.openxmlformats.org/spreadsheetml/2006/main" count="1546" uniqueCount="586">
  <si>
    <t>Por favor selecione o idioma na lista ao lado:</t>
  </si>
  <si>
    <t>Please select the language from the list:</t>
  </si>
  <si>
    <t xml:space="preserve">Português </t>
  </si>
  <si>
    <t>BH Shopping</t>
  </si>
  <si>
    <t>MG</t>
  </si>
  <si>
    <t>RibeirãoShopping</t>
  </si>
  <si>
    <t>SP</t>
  </si>
  <si>
    <t>BarraShopping</t>
  </si>
  <si>
    <t>RJ</t>
  </si>
  <si>
    <t>MorumbiShopping</t>
  </si>
  <si>
    <t>ParkShopping</t>
  </si>
  <si>
    <t>DF</t>
  </si>
  <si>
    <t>DiamondMall</t>
  </si>
  <si>
    <t>New York City Center</t>
  </si>
  <si>
    <t>ShoppingAnáliaFranco</t>
  </si>
  <si>
    <t>ParkShoppingBarigüi</t>
  </si>
  <si>
    <t>PR</t>
  </si>
  <si>
    <t>Pátio Savassi</t>
  </si>
  <si>
    <t>ShoppingSantaÚrsula</t>
  </si>
  <si>
    <t>BarraShoppingSul</t>
  </si>
  <si>
    <t>RS</t>
  </si>
  <si>
    <t>ShoppingVilaOlímpia</t>
  </si>
  <si>
    <t>ParkShoppingSãoCaetano</t>
  </si>
  <si>
    <t>JundiaíShopping</t>
  </si>
  <si>
    <t>ParkShoppingCampoGrande</t>
  </si>
  <si>
    <t>VillageMall</t>
  </si>
  <si>
    <t>Parque Shopping Maceió</t>
  </si>
  <si>
    <t>AL</t>
  </si>
  <si>
    <t>ParkShopping Canoas</t>
  </si>
  <si>
    <t>ParkJacarepaguá</t>
  </si>
  <si>
    <t>Morumbi Corporate</t>
  </si>
  <si>
    <t>ParkShopping Corporate</t>
  </si>
  <si>
    <t>-</t>
  </si>
  <si>
    <t>.</t>
  </si>
  <si>
    <t>x</t>
  </si>
  <si>
    <t>n.d.</t>
  </si>
  <si>
    <t>n/d</t>
  </si>
  <si>
    <t>English</t>
  </si>
  <si>
    <t>Aba Portfólio</t>
  </si>
  <si>
    <t>Português</t>
  </si>
  <si>
    <t>Portfólio dos Shoppings em Operação</t>
  </si>
  <si>
    <t xml:space="preserve">Shopping portfolio in operation </t>
  </si>
  <si>
    <t>1T06</t>
  </si>
  <si>
    <t>2T06</t>
  </si>
  <si>
    <t>3T06</t>
  </si>
  <si>
    <t>4T06</t>
  </si>
  <si>
    <t>1T07</t>
  </si>
  <si>
    <t>2T07</t>
  </si>
  <si>
    <t>3T07</t>
  </si>
  <si>
    <t>4T07</t>
  </si>
  <si>
    <t>1T08</t>
  </si>
  <si>
    <t>2T08</t>
  </si>
  <si>
    <t>3T08</t>
  </si>
  <si>
    <t>4T08</t>
  </si>
  <si>
    <t>1T09</t>
  </si>
  <si>
    <t>2T09</t>
  </si>
  <si>
    <t>3T09</t>
  </si>
  <si>
    <t>4T09</t>
  </si>
  <si>
    <t>1T10</t>
  </si>
  <si>
    <t>2T10</t>
  </si>
  <si>
    <t>3T10</t>
  </si>
  <si>
    <t>4T10</t>
  </si>
  <si>
    <t>1T11</t>
  </si>
  <si>
    <t>2T11</t>
  </si>
  <si>
    <t>3T11</t>
  </si>
  <si>
    <t>4T11</t>
  </si>
  <si>
    <t>1T12</t>
  </si>
  <si>
    <t>2T12</t>
  </si>
  <si>
    <t>3T12</t>
  </si>
  <si>
    <t>4T12</t>
  </si>
  <si>
    <t>1T13</t>
  </si>
  <si>
    <t>2T13</t>
  </si>
  <si>
    <t>3T13</t>
  </si>
  <si>
    <t>4T13</t>
  </si>
  <si>
    <t>1T14</t>
  </si>
  <si>
    <t>2T14</t>
  </si>
  <si>
    <t>3T14</t>
  </si>
  <si>
    <t>4T14</t>
  </si>
  <si>
    <t>1T15</t>
  </si>
  <si>
    <t>2T15</t>
  </si>
  <si>
    <t>3T15</t>
  </si>
  <si>
    <t>4T15</t>
  </si>
  <si>
    <t>1T16</t>
  </si>
  <si>
    <t>2T16</t>
  </si>
  <si>
    <t>3T16</t>
  </si>
  <si>
    <t>4T16</t>
  </si>
  <si>
    <t>1T17</t>
  </si>
  <si>
    <t>2T17</t>
  </si>
  <si>
    <t>3T17</t>
  </si>
  <si>
    <t>4T17</t>
  </si>
  <si>
    <t>1T18</t>
  </si>
  <si>
    <t>2T18</t>
  </si>
  <si>
    <t>3T18</t>
  </si>
  <si>
    <t>4T18</t>
  </si>
  <si>
    <t>1T19</t>
  </si>
  <si>
    <t>2T19</t>
  </si>
  <si>
    <t>3T19</t>
  </si>
  <si>
    <t>4T19</t>
  </si>
  <si>
    <t>1T20</t>
  </si>
  <si>
    <t>2T20</t>
  </si>
  <si>
    <t>3T20</t>
  </si>
  <si>
    <t>4T20</t>
  </si>
  <si>
    <t>1T21</t>
  </si>
  <si>
    <t>2T21</t>
  </si>
  <si>
    <t>3T21</t>
  </si>
  <si>
    <t>4T21</t>
  </si>
  <si>
    <t>1T22</t>
  </si>
  <si>
    <t>2T22</t>
  </si>
  <si>
    <t>3T22</t>
  </si>
  <si>
    <t>4T22</t>
  </si>
  <si>
    <t>1T23</t>
  </si>
  <si>
    <t>2T23</t>
  </si>
  <si>
    <t>3T23</t>
  </si>
  <si>
    <t>4T23</t>
  </si>
  <si>
    <t>1T24</t>
  </si>
  <si>
    <t>2T24</t>
  </si>
  <si>
    <t>3T24</t>
  </si>
  <si>
    <t>4T24</t>
  </si>
  <si>
    <t>1T25</t>
  </si>
  <si>
    <t>2T25</t>
  </si>
  <si>
    <t>ABL Total</t>
  </si>
  <si>
    <t>Total GLA</t>
  </si>
  <si>
    <t>1Q06</t>
  </si>
  <si>
    <t>2Q06</t>
  </si>
  <si>
    <t>3Q06</t>
  </si>
  <si>
    <t>4Q06</t>
  </si>
  <si>
    <t>1Q07</t>
  </si>
  <si>
    <t>2Q07</t>
  </si>
  <si>
    <t>3Q07</t>
  </si>
  <si>
    <t>4Q07</t>
  </si>
  <si>
    <t>1Q08</t>
  </si>
  <si>
    <t>2Q08</t>
  </si>
  <si>
    <t>3Q08</t>
  </si>
  <si>
    <t>4Q08</t>
  </si>
  <si>
    <t>1Q09</t>
  </si>
  <si>
    <t>2Q09</t>
  </si>
  <si>
    <t>3Q09</t>
  </si>
  <si>
    <t>4Q09</t>
  </si>
  <si>
    <t>1Q10</t>
  </si>
  <si>
    <t>2Q10</t>
  </si>
  <si>
    <t>3Q10</t>
  </si>
  <si>
    <t>4Q10</t>
  </si>
  <si>
    <t>1Q11</t>
  </si>
  <si>
    <t>2Q11</t>
  </si>
  <si>
    <t>3Q11</t>
  </si>
  <si>
    <t>4Q11</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</si>
  <si>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</si>
  <si>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</si>
  <si>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</si>
  <si>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</si>
  <si>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</si>
  <si>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</si>
  <si>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</si>
  <si>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</si>
  <si>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</si>
  <si>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</si>
  <si>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</si>
  <si>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</si>
  <si>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</si>
  <si>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</si>
  <si>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</si>
  <si>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</si>
  <si>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</si>
  <si>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</si>
  <si>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</si>
  <si>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</si>
  <si>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</si>
  <si>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</si>
  <si>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</si>
  <si>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</si>
  <si>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</si>
  <si>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</si>
  <si>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</si>
  <si>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</si>
  <si>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</si>
  <si>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</si>
  <si>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</si>
  <si>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</si>
  <si>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</si>
  <si>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</si>
  <si>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</si>
  <si>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</si>
  <si>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</si>
  <si>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</si>
  <si>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</si>
  <si>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</si>
  <si>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</si>
  <si>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</si>
  <si>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</si>
  <si>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</si>
  <si>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</si>
  <si>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</si>
  <si>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</si>
  <si>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</si>
  <si>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</si>
  <si>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</si>
  <si>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</si>
  <si>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</si>
  <si>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</si>
  <si>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</si>
  <si>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Estado</t>
  </si>
  <si>
    <t>State</t>
  </si>
  <si>
    <t>Participação MTE (final do período)</t>
  </si>
  <si>
    <t>Multiplan Interest</t>
  </si>
  <si>
    <t>Total do Portfolio</t>
  </si>
  <si>
    <t>Total</t>
  </si>
  <si>
    <t>ABL Próprio</t>
  </si>
  <si>
    <t>Owned GLA</t>
  </si>
  <si>
    <t>ABL Total Média</t>
  </si>
  <si>
    <t>Total GLA (avg.)</t>
  </si>
  <si>
    <t>ABL própria média</t>
  </si>
  <si>
    <t>Owned GLA (avg.)</t>
  </si>
  <si>
    <t>Taxa de Ocupação Média</t>
  </si>
  <si>
    <t>Average Occupancy Rate</t>
  </si>
  <si>
    <t>Portfólio de Torres Comerciais em Operação</t>
  </si>
  <si>
    <t>Operating Office Towers Portfolio</t>
  </si>
  <si>
    <t xml:space="preserve">Participação MTE </t>
  </si>
  <si>
    <t>Morumbi Corporate: Em 24 de julho de 2020, a Multiplan concluiu a venda da Diamond Tower, uma das duas torres do complexo Morumbi Corporate Tower, com 36.918 m² de Área Bruta Locável (ABL). Inclui 828 m² da praça gourmet localizada no Morumbi Corporate.</t>
  </si>
  <si>
    <t>Morumbi Corporate: On July 24, 2020, Multiplan completed the sale of the Diamond Tower, one of the two towers in the Morumbi Corporate Tower complex with 36,918 sq.m of Gross Leasable Area (GLA).³ Includes 828 sq.m of the plaza gourmet located in Morumbi Corporate.</t>
  </si>
  <si>
    <t>Aba Resultado</t>
  </si>
  <si>
    <t>Demonstração de Resultados</t>
  </si>
  <si>
    <t>Profit &amp; Loss</t>
  </si>
  <si>
    <t>Receita de locação</t>
  </si>
  <si>
    <t>Rental revenue</t>
  </si>
  <si>
    <t>Aluguel Mínimo</t>
  </si>
  <si>
    <t>Base Rent</t>
  </si>
  <si>
    <t>Aluguel Complementar</t>
  </si>
  <si>
    <t>Overage Rent</t>
  </si>
  <si>
    <t>Mall e Mídia</t>
  </si>
  <si>
    <t>Mall &amp; Media</t>
  </si>
  <si>
    <t>Receita de serviços</t>
  </si>
  <si>
    <t>Services revenue</t>
  </si>
  <si>
    <t>Receita de cessão de direitos</t>
  </si>
  <si>
    <t>Key money revenue</t>
  </si>
  <si>
    <t>Receitas de estacionamento</t>
  </si>
  <si>
    <t>Parking revenue</t>
  </si>
  <si>
    <t>Venda de imóveis</t>
  </si>
  <si>
    <t>Real estate for sale revenue</t>
  </si>
  <si>
    <t>Apropriação de receita de aluguel linear</t>
  </si>
  <si>
    <t>Straight-line effect</t>
  </si>
  <si>
    <t>Outras receitas</t>
  </si>
  <si>
    <t>Other revenues</t>
  </si>
  <si>
    <t>Receita Bruta</t>
  </si>
  <si>
    <t>Gross Revenue</t>
  </si>
  <si>
    <t>Impostos e contribuições sobre vendas e serviços prestados</t>
  </si>
  <si>
    <t>Taxes and contributions on sales and services</t>
  </si>
  <si>
    <t>Receita Líquida</t>
  </si>
  <si>
    <t>Net Revenue</t>
  </si>
  <si>
    <t>Despesas de sede</t>
  </si>
  <si>
    <t>Headquarters expenses</t>
  </si>
  <si>
    <t>Remuneração baseada em ações</t>
  </si>
  <si>
    <t>Share-based compensations</t>
  </si>
  <si>
    <t>Despesas não recorrentes</t>
  </si>
  <si>
    <t>Non-recurring expenses</t>
  </si>
  <si>
    <t>Despesas de propriedades</t>
  </si>
  <si>
    <t>Properties expenses</t>
  </si>
  <si>
    <t>Despesas de projetos para locação</t>
  </si>
  <si>
    <t>Projects for lease expenses</t>
  </si>
  <si>
    <t>Despesas de projetos para venda</t>
  </si>
  <si>
    <t>Projects for sale expenses</t>
  </si>
  <si>
    <t>Repasse estacionamento</t>
  </si>
  <si>
    <t>Parking</t>
  </si>
  <si>
    <t>Custo de imóveis vendidos</t>
  </si>
  <si>
    <t>Cost of properties sold</t>
  </si>
  <si>
    <t>Resultado de equivalência patrimonial</t>
  </si>
  <si>
    <t>Equity pickup</t>
  </si>
  <si>
    <t>Amortização do ágio</t>
  </si>
  <si>
    <t>Goodwill amortization</t>
  </si>
  <si>
    <t>Receitas financeiras</t>
  </si>
  <si>
    <t>Financial revenue</t>
  </si>
  <si>
    <t>Despesas financeiras</t>
  </si>
  <si>
    <t>Financial expenses</t>
  </si>
  <si>
    <t>Despesas Financeiras não-recorrentes</t>
  </si>
  <si>
    <t>Non-recurring financial expenses</t>
  </si>
  <si>
    <t>Depreciações e amortizações</t>
  </si>
  <si>
    <t>Depreciation and amortization</t>
  </si>
  <si>
    <t>Outras receitas (despesas) operacionais</t>
  </si>
  <si>
    <t>Other operating income/expenses</t>
  </si>
  <si>
    <t>Lucro Operacional</t>
  </si>
  <si>
    <t>Operational Income</t>
  </si>
  <si>
    <t>Lucro não operacional</t>
  </si>
  <si>
    <t>Non-operating income</t>
  </si>
  <si>
    <t>Lucro Antes do Imposto de Renda</t>
  </si>
  <si>
    <t>Income Before Taxes and Social Contribution</t>
  </si>
  <si>
    <t>Imposto de renda e contribuição social</t>
  </si>
  <si>
    <t>Income tax and social contribution</t>
  </si>
  <si>
    <t>Imposto de renda e contribuição social diferidos</t>
  </si>
  <si>
    <t>Deferred income and social contribution taxes</t>
  </si>
  <si>
    <t>Participação dos acionistas minoritários</t>
  </si>
  <si>
    <t>Minority interest</t>
  </si>
  <si>
    <t>Lucro Líquido</t>
  </si>
  <si>
    <t>Net Income</t>
  </si>
  <si>
    <t/>
  </si>
  <si>
    <t xml:space="preserve">Margem Líquida </t>
  </si>
  <si>
    <t>Net margin</t>
  </si>
  <si>
    <t>Lucro Líquido Ajustado</t>
  </si>
  <si>
    <t>Adjusted Net Income</t>
  </si>
  <si>
    <t>Margem Líquida Ajustada</t>
  </si>
  <si>
    <t>Adjusted Net margin</t>
  </si>
  <si>
    <t>FFO **</t>
  </si>
  <si>
    <t>FFO</t>
  </si>
  <si>
    <t>Margem FFO</t>
  </si>
  <si>
    <t>FFO margin</t>
  </si>
  <si>
    <t>FFO Ajustado**</t>
  </si>
  <si>
    <t>Adjusted FFO**</t>
  </si>
  <si>
    <t>Margem FFO ajustado</t>
  </si>
  <si>
    <t>Adjusted FFO margin</t>
  </si>
  <si>
    <t>EBITDA de Propriedades*</t>
  </si>
  <si>
    <t>Property EBITDA*</t>
  </si>
  <si>
    <t>Margem EBITDA de Propriedades</t>
  </si>
  <si>
    <t>Property EBITDA margin</t>
  </si>
  <si>
    <t>EBITDA Consolidado</t>
  </si>
  <si>
    <t>Consolidated EBITDA</t>
  </si>
  <si>
    <t>Margem EBITDA Consolidada</t>
  </si>
  <si>
    <t>Consolidated EBITDA margin</t>
  </si>
  <si>
    <t>EBITDA Consolidado Ajustado</t>
  </si>
  <si>
    <t>Adjusted Consolidated EBITDA</t>
  </si>
  <si>
    <t>Margem EBITDA Consolidada Ajustada</t>
  </si>
  <si>
    <t>Adjusted Consolidated EBITDA Margin</t>
  </si>
  <si>
    <t>NOI + Cessão de Direitos</t>
  </si>
  <si>
    <t>NOI + Key Money</t>
  </si>
  <si>
    <t>Margem NOI + Cessão de Direitos</t>
  </si>
  <si>
    <t>NOI + Key Money Margin</t>
  </si>
  <si>
    <t>NOI</t>
  </si>
  <si>
    <t>Margem NOI</t>
  </si>
  <si>
    <t>NOI Margin</t>
  </si>
  <si>
    <t>*EBITDA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t>
  </si>
  <si>
    <t>* Does not consider Real Estate for sale activities (revenues, taxes, costs and expenses) and expenses related to future development. Headquarters expenses and stock options as proportional to the shopping centers revenues as a percentage of gross revenue.</t>
  </si>
  <si>
    <t xml:space="preserve">**FFO (Fluxo de Caixa Operacional): O FFO busca estimar o fluxo de caixa da empresa ao excluir efeitos não caixa do Lucro Líquido da empresa. O FFO é a soma do Lucro Líquido excluindo a linearidade, depreciação, imposto de renda e contribuição social diferidos.
</t>
  </si>
  <si>
    <t xml:space="preserve">** Funds from Operations (FFO):  Refers to the sum of net income excluding non-cash items as straight-line effect, deferred income and social contribution taxes and depreciation.
</t>
  </si>
  <si>
    <t>ABL Shopping Center Total (Final do Período)</t>
  </si>
  <si>
    <t>Final Total Mall GLA</t>
  </si>
  <si>
    <t>ABL Shopping Center Própria (Final do Período)</t>
  </si>
  <si>
    <t>Owned Mall GLA</t>
  </si>
  <si>
    <t>ABL Shopping Center Total (Média do Período)</t>
  </si>
  <si>
    <t>Total Mall GLA (avg.)</t>
  </si>
  <si>
    <t>ABL Shopping Center Própria (Média do Período)</t>
  </si>
  <si>
    <t>Owned Mall GLA (avg.)</t>
  </si>
  <si>
    <t>BarraShoppingSul (Até 1T23 - BIG; 2T23 - Carrefour e Sam's Club)</t>
  </si>
  <si>
    <t>BarraShoppingSul (Until 1Q23 - BIG; 2Q23 - Carrefour and Sam's Club)</t>
  </si>
  <si>
    <t>Participação Multiplan</t>
  </si>
  <si>
    <t>Multiplan interest</t>
  </si>
  <si>
    <t>RibeirãoShopping (20% adicionais)</t>
  </si>
  <si>
    <t>RibeirãoShopping (additional 20%)</t>
  </si>
  <si>
    <t>Observações:</t>
  </si>
  <si>
    <t>Considerations:</t>
  </si>
  <si>
    <t>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t>
  </si>
  <si>
    <t>As of 1Q19, the figures follow the accounting standard typified in the law 11.638/07, which determines that deferred income and social contribution taxes and amortization relating to 
acquisitions will not be accrued on the financial statement. Also, the figures "Gross Revenue", "Adjusted Net Income", "FFO", "FFO margin", "Adjusted FFO", "NOI + Key Money" and "NOI" were retroactively reviewed according to this accounting rule.</t>
  </si>
  <si>
    <t>Para cálculo dos indicadores R$/m²:</t>
  </si>
  <si>
    <t>In order to calculate the índex R$/sq.m:</t>
  </si>
  <si>
    <t>1. Não considerar o Carrefour e o Sam's Club (BarraShoppingSul)</t>
  </si>
  <si>
    <t>1. Do not consider the Carrefour and Sam's Club's GLA (BarraShoppingSul)</t>
  </si>
  <si>
    <t>2. Não considerar a participação adicional no RBS (20%) - dez/2006</t>
  </si>
  <si>
    <t>2. Do not consider the additional interest in RibeirãoShopping (20%) – dec/2006</t>
  </si>
  <si>
    <t>3. Não considerar o Pátio Savassi no 2T07</t>
  </si>
  <si>
    <t>3. Do not consider Patio Savassi Shopping Center´ GLA</t>
  </si>
  <si>
    <t>4. A partir do 1T13 o resultado apresentado é gerencial, pois não incorpora as mudanças contábeis impostas pelo CPC 19 (R2)</t>
  </si>
  <si>
    <t xml:space="preserve">O montante total da linha relativa à remuneração em opções de ações para o ano de 2008 foi apropriado em 4T08. Essa despesa total de 2008 de R$1,3 Milhões  foi dividida em partes iguais pelos quatro trimestres do ano, para efeitos de comparação. </t>
  </si>
  <si>
    <t>The full amount of the stock option compensation line for the year 2008 was recorded into 4Q08 figures. The full 2008 expense of R$1.3 million was equally divided by the four quarters of the year, for comparison</t>
  </si>
  <si>
    <t>Essa linha foi ajustada para fins de comparação com o resultado do segundo trimestre de 2009. O ajuste foi o efeito da aplicação do pronunciamento técnico CPC 02, aprovado pela deliberação da CVM nº 354, de 29 de janeiro de 2008</t>
  </si>
  <si>
    <t>This Line was adjusted so it could be compared to 2Q09 results. This adjustment results from the application of CPC pronouncement No. 2, as required by CVM Rule No. 534 of January 29, 2008.</t>
  </si>
  <si>
    <t>Os números foram ajustados para a nova linha de projetos</t>
  </si>
  <si>
    <t>Numbers were adjusted in order to be adpated to the new project line</t>
  </si>
  <si>
    <t>Até o 1T08, a Multiplan apresentou a receita de estacionamento antes da dedução do repasse, incluindo deduções das despesas de estacionamento.</t>
  </si>
  <si>
    <t>Until 4Q08, Multiplan presents its parking revenue before deducting transfers, including deductions in parking expenses.</t>
  </si>
  <si>
    <t>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t>
  </si>
  <si>
    <t>Until 1Q19, the line "Property Expenses" was named "Shopping Center Expenses", and it considers the figures of  "Shopping Center Expenses" and "Office towers for lease expenses" lines. The historical number was changed to emcompass this reclassification.</t>
  </si>
  <si>
    <t>Inclui ajuste de R$ 5.138 mil no contas a receber de aluguel.</t>
  </si>
  <si>
    <t>Includes a rent accounts receivable adjustment of R$ 5,138 thousand.</t>
  </si>
  <si>
    <t>Aba Balanço</t>
  </si>
  <si>
    <t>Balanço Patrimonial</t>
  </si>
  <si>
    <t>Balance Sheet</t>
  </si>
  <si>
    <t>ATIVO</t>
  </si>
  <si>
    <t>ASSETS</t>
  </si>
  <si>
    <t>Ativo Circulante</t>
  </si>
  <si>
    <t>Current Assets</t>
  </si>
  <si>
    <t>Disponibilidades e valores equivalentes</t>
  </si>
  <si>
    <t>Cash and cash equivalents</t>
  </si>
  <si>
    <t>Contas a receber</t>
  </si>
  <si>
    <t>Accounts receivable</t>
  </si>
  <si>
    <t>Terrenos e imóveis a comercializar</t>
  </si>
  <si>
    <t>Lands and properties for sale</t>
  </si>
  <si>
    <t>Valores a receber</t>
  </si>
  <si>
    <t>Loans receivable and prepaid Acc. ST</t>
  </si>
  <si>
    <t>Empréstimos e adiantamentos diversos</t>
  </si>
  <si>
    <t>Sundry loans and advances</t>
  </si>
  <si>
    <t>Partes relacionadas</t>
  </si>
  <si>
    <t>Related parties</t>
  </si>
  <si>
    <t>Impostos e contribuições sociais a compensar</t>
  </si>
  <si>
    <t>Recoverable taxes and contributions</t>
  </si>
  <si>
    <t>Adiantamentos diversos*</t>
  </si>
  <si>
    <t>Sundry advances*</t>
  </si>
  <si>
    <t>Custos diferidos</t>
  </si>
  <si>
    <t>Deferred costs</t>
  </si>
  <si>
    <t>Outros</t>
  </si>
  <si>
    <t>Other</t>
  </si>
  <si>
    <t>Total do Ativo Circulante</t>
  </si>
  <si>
    <t>Total Current Assets</t>
  </si>
  <si>
    <t>Ativo não Circulante mantido para a venda</t>
  </si>
  <si>
    <t>Non current assets held for sale</t>
  </si>
  <si>
    <t>Ativo não Circulante</t>
  </si>
  <si>
    <t>Non-current Assets</t>
  </si>
  <si>
    <t>Loans receivable and prepaid Acc. LT</t>
  </si>
  <si>
    <t>Land and properties for sale</t>
  </si>
  <si>
    <t>Depósitos judiciais</t>
  </si>
  <si>
    <t>Judicial deposits</t>
  </si>
  <si>
    <t>Investimentos</t>
  </si>
  <si>
    <t>Investments</t>
  </si>
  <si>
    <t>Propriedades para investimento</t>
  </si>
  <si>
    <t>Investment properties</t>
  </si>
  <si>
    <t>Imobilizado</t>
  </si>
  <si>
    <t>Property, plant and equipment</t>
  </si>
  <si>
    <t>Intangível</t>
  </si>
  <si>
    <t>Intangible</t>
  </si>
  <si>
    <t>Diferido</t>
  </si>
  <si>
    <t>Deferred charges</t>
  </si>
  <si>
    <t>Total do Ativo não Circulante</t>
  </si>
  <si>
    <t>Total Non-current Assets</t>
  </si>
  <si>
    <t>Total do Ativo</t>
  </si>
  <si>
    <t>Total Assets</t>
  </si>
  <si>
    <t>* A linha de "adiantamentos diversos" foi somada a "outros" a partir de mar/19</t>
  </si>
  <si>
    <t>* The sundry advances account was added to "others" as of Mar-19</t>
  </si>
  <si>
    <t>PASSIVO</t>
  </si>
  <si>
    <t>LIABILITIES</t>
  </si>
  <si>
    <t>Passivo Circulante</t>
  </si>
  <si>
    <t>Current Liabilities</t>
  </si>
  <si>
    <t>Empréstimos e financiamentos</t>
  </si>
  <si>
    <t>Loans and financing</t>
  </si>
  <si>
    <t>Aquisição de ações</t>
  </si>
  <si>
    <t>Stock acquisitions</t>
  </si>
  <si>
    <t>Contas a pagar</t>
  </si>
  <si>
    <t>Accounts payable</t>
  </si>
  <si>
    <t>Obrigações por aquisição de bens</t>
  </si>
  <si>
    <t>Property acquisition obligations</t>
  </si>
  <si>
    <t>Impostos e contribuições a recolher</t>
  </si>
  <si>
    <t>Taxes and contributions payable</t>
  </si>
  <si>
    <t>Parcelamento de impostos</t>
  </si>
  <si>
    <t>Taxes paid in installments</t>
  </si>
  <si>
    <t>Juros sobre capital próprio a pagar</t>
  </si>
  <si>
    <t>Interest on shareholders' equity</t>
  </si>
  <si>
    <t>Receitas diferidas</t>
  </si>
  <si>
    <t>Deferred revenues</t>
  </si>
  <si>
    <t>Valores a pagar a partes relacionadas</t>
  </si>
  <si>
    <t>Payables to related parties</t>
  </si>
  <si>
    <t>Debêntures</t>
  </si>
  <si>
    <t>Debentures</t>
  </si>
  <si>
    <t>Adiantamentos de clientes</t>
  </si>
  <si>
    <t>Clients antecipation</t>
  </si>
  <si>
    <t>Total do Passivo Circulante</t>
  </si>
  <si>
    <t>Total Current Liabilities</t>
  </si>
  <si>
    <t>Passivo não Circulante</t>
  </si>
  <si>
    <t>Non-current Liabilities</t>
  </si>
  <si>
    <t>Débitos com partes relacionadas</t>
  </si>
  <si>
    <t>Debt with related parties</t>
  </si>
  <si>
    <t>Imposto de renda e contribuições social diferidos</t>
  </si>
  <si>
    <t>Provisão para contingências</t>
  </si>
  <si>
    <t>Provision for contingencies</t>
  </si>
  <si>
    <t>Clients anticipation</t>
  </si>
  <si>
    <t>Others</t>
  </si>
  <si>
    <t>Total do Passivo não Circulante</t>
  </si>
  <si>
    <t>Total Non-current Liabilities</t>
  </si>
  <si>
    <t>Minority Interest</t>
  </si>
  <si>
    <t>Patrimônio Líquido</t>
  </si>
  <si>
    <t>Shareholder's Equity</t>
  </si>
  <si>
    <t>Capital social</t>
  </si>
  <si>
    <t>Capital</t>
  </si>
  <si>
    <t>Reservas de capital</t>
  </si>
  <si>
    <t>Capital reserves</t>
  </si>
  <si>
    <t>Reserva de lucros</t>
  </si>
  <si>
    <t>Profit reserve</t>
  </si>
  <si>
    <t>Lucros acumulados</t>
  </si>
  <si>
    <t>Retained earnings</t>
  </si>
  <si>
    <t>Dividendos adicionais propostos</t>
  </si>
  <si>
    <t>Additional dividends proposed</t>
  </si>
  <si>
    <t>Efeitos em transação de capital</t>
  </si>
  <si>
    <t>Effects on capital transactions</t>
  </si>
  <si>
    <t>Gastos com emissão de ações</t>
  </si>
  <si>
    <t>Share issuance costs</t>
  </si>
  <si>
    <t>Ajustes de avaliação patrimonial</t>
  </si>
  <si>
    <t>Equity valuation adjustment</t>
  </si>
  <si>
    <t>Ações em tesouraria</t>
  </si>
  <si>
    <t>Shares in treasury</t>
  </si>
  <si>
    <t>Participação do acionistas minoritários</t>
  </si>
  <si>
    <t>Total Patrimônio Líquido</t>
  </si>
  <si>
    <t>Total Shareholder's equity</t>
  </si>
  <si>
    <t>Total do Passivo</t>
  </si>
  <si>
    <t>Total Liabilities and Shareholder's Equity</t>
  </si>
  <si>
    <t>Aba Abertura de Receitas</t>
  </si>
  <si>
    <t>Vendas Totais (100% do Shopping)</t>
  </si>
  <si>
    <t>Total Sales (Shopping 100%)</t>
  </si>
  <si>
    <t>Shopping Centers em Operação</t>
  </si>
  <si>
    <t>Operating Shoppings Portfolio</t>
  </si>
  <si>
    <t>Receita de Locação de Lojas (Mínimo + Complementar + Mall e Mídia)</t>
  </si>
  <si>
    <t>Receita de Aluguéis</t>
  </si>
  <si>
    <t>Rental Revenue</t>
  </si>
  <si>
    <t>Linearidade</t>
  </si>
  <si>
    <t>Receita Estacionamento</t>
  </si>
  <si>
    <t>Parking Revenue</t>
  </si>
  <si>
    <t>Portfolio Total</t>
  </si>
  <si>
    <t>Repasse do Estacionamento</t>
  </si>
  <si>
    <t>Parking Transfer</t>
  </si>
  <si>
    <t>Receita Líquida de Estacionamento</t>
  </si>
  <si>
    <t>Parking Net Revenue</t>
  </si>
  <si>
    <t>Receita de Estacionamento incluindo transferência para sócios</t>
  </si>
  <si>
    <t>Revenue including transfer to partners in malls</t>
  </si>
  <si>
    <t>Aba Indicadores</t>
  </si>
  <si>
    <t>Indicadores</t>
  </si>
  <si>
    <t>Indicators</t>
  </si>
  <si>
    <t>3T25</t>
  </si>
  <si>
    <t>4T25</t>
  </si>
  <si>
    <t>Financeiros (MTE %)</t>
  </si>
  <si>
    <t>Financial (MTE %)</t>
  </si>
  <si>
    <t>3Q25</t>
  </si>
  <si>
    <t>4Q25</t>
  </si>
  <si>
    <t>Despesas de Sede</t>
  </si>
  <si>
    <t>Headquarters</t>
  </si>
  <si>
    <t>Receita de Locação</t>
  </si>
  <si>
    <t>Receita de Locação/m²</t>
  </si>
  <si>
    <t>Rental Revenue/m²</t>
  </si>
  <si>
    <t>EBITDA de Propriedades</t>
  </si>
  <si>
    <t>Property EBITDA</t>
  </si>
  <si>
    <t>EBITDA de Propriedades/m²</t>
  </si>
  <si>
    <t>Property EBITDA/m²</t>
  </si>
  <si>
    <t>EBITDA Ajustado/m²</t>
  </si>
  <si>
    <t>Adjusted Consolidated EBITDA/m²</t>
  </si>
  <si>
    <t>Margem EBITDA de Shopping Center</t>
  </si>
  <si>
    <t>Shopping Center EBITDA Margin</t>
  </si>
  <si>
    <t>NOI + Cessão de Direitos/m²</t>
  </si>
  <si>
    <t>NOI + Key Money/m²</t>
  </si>
  <si>
    <t>NOI/m²</t>
  </si>
  <si>
    <t>FFO Ajustado</t>
  </si>
  <si>
    <t>Adjusted FFO</t>
  </si>
  <si>
    <t>FFO Ajustado/m²</t>
  </si>
  <si>
    <t>Adjusted FFO/m²</t>
  </si>
  <si>
    <t>Total de ações emitidas (milhões)</t>
  </si>
  <si>
    <t>Total shares issued (millions)</t>
  </si>
  <si>
    <t>Ações mantidas em Tesouraria (milhões)</t>
  </si>
  <si>
    <t>Shares held in Treasury (millions)</t>
  </si>
  <si>
    <t>Ações em circulação (milhões)</t>
  </si>
  <si>
    <t>Outstanding shares (millions)</t>
  </si>
  <si>
    <t>Operacional (100%)</t>
  </si>
  <si>
    <t>Performance (100%)</t>
  </si>
  <si>
    <t>ABL Shopping Center Total (Média do Período) Ajustada</t>
  </si>
  <si>
    <t>Adjusted Total Mall GLA (avg.)</t>
  </si>
  <si>
    <t>ABL Shopping Center Própria (Média do Período) Ajustada</t>
  </si>
  <si>
    <t>Adjusted Owned Mall GLA (avg.)</t>
  </si>
  <si>
    <t>ABL Torre Comercial Total Média</t>
  </si>
  <si>
    <t>Total Office Towers GLA (avg.)</t>
  </si>
  <si>
    <t>ABL Torre Comercial Própria Média</t>
  </si>
  <si>
    <t>Owned Office Towers GLA (avg.)</t>
  </si>
  <si>
    <t>ABL Total Ajustada Média</t>
  </si>
  <si>
    <t>Adjusted Total GLA (avg.)</t>
  </si>
  <si>
    <t>ABL Própria Ajustada Média</t>
  </si>
  <si>
    <t>Adjusted Owned GLA (avg.)</t>
  </si>
  <si>
    <t>Vendas Totais</t>
  </si>
  <si>
    <t>Total Sales</t>
  </si>
  <si>
    <t>Vendas Totais/m²</t>
  </si>
  <si>
    <t>Total Sales/m²</t>
  </si>
  <si>
    <t>Vendas nas mesmas lojas/m²</t>
  </si>
  <si>
    <t>Same Stores Sales</t>
  </si>
  <si>
    <t>Aluguel nas mesmas lojas/m²</t>
  </si>
  <si>
    <t>Same Stores Rent</t>
  </si>
  <si>
    <t>Custos de Ocupação</t>
  </si>
  <si>
    <t>Occupancy Costs</t>
  </si>
  <si>
    <t>Aluguel como % das Vendas</t>
  </si>
  <si>
    <t>Rent as Sales %</t>
  </si>
  <si>
    <t>Outros como % das Vendas</t>
  </si>
  <si>
    <t>Others as Sales %</t>
  </si>
  <si>
    <t>Turnover</t>
  </si>
  <si>
    <t>Taxa de Ocupação</t>
  </si>
  <si>
    <t>Occupancy Rate</t>
  </si>
  <si>
    <t>Inadimplência Bruta</t>
  </si>
  <si>
    <t>Gross Delinquency</t>
  </si>
  <si>
    <t>Inadimplência Líquida</t>
  </si>
  <si>
    <t>Net Delinquency</t>
  </si>
  <si>
    <t>Perda de Aluguel</t>
  </si>
  <si>
    <t>Rent Loss</t>
  </si>
  <si>
    <t>Número total de ações emitidas e de ações mantidas em Tesouraria ajustados de forma a refletir o desdobramento realizado em 20 de julho de 2018, na proporção de 1:3.</t>
  </si>
  <si>
    <t>Total number of shares issued and shares held in Treasury adjusted to reflect the split carried out on July 20, 2018, in a 1:3 ratio.</t>
  </si>
  <si>
    <t>Shopping Centers e Torres Corporativas em Operação</t>
  </si>
  <si>
    <t>Operating Shoppings and Office Towers Portfolio</t>
  </si>
  <si>
    <t>Rental Revenue (Base Rent + Overage Rent + Mall &amp; Media)</t>
  </si>
  <si>
    <t>1T26</t>
  </si>
  <si>
    <t>2T26</t>
  </si>
  <si>
    <t>1Q26</t>
  </si>
  <si>
    <t>2Q26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</si>
</sst>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1">
    <numFmt numFmtId="164" formatCode="&quot;$&quot;#,##0_);\(&quot;$&quot;#,##0\)"/>
    <numFmt numFmtId="165" formatCode="&quot;$&quot;#,##0_);[Red]\(&quot;$&quot;#,##0\)"/>
    <numFmt numFmtId="166" formatCode="&quot;$&quot;#,##0.00_);\(&quot;$&quot;#,##0.00\)"/>
    <numFmt numFmtId="167" formatCode="&quot;$&quot;#,##0.00_);[Red]\(&quot;$&quot;#,##0.00\)"/>
    <numFmt numFmtId="168" formatCode="_(&quot;$&quot;* #,##0_);_(&quot;$&quot;* \(#,##0\);_(&quot;$&quot;* &quot;-&quot;_);_(@_)"/>
    <numFmt numFmtId="169" formatCode="_(* #,##0_);_(* \(#,##0\);_(* &quot;-&quot;_);_(@_)"/>
    <numFmt numFmtId="170" formatCode="_(&quot;$&quot;* #,##0.00_);_(&quot;$&quot;* \(#,##0.00\);_(&quot;$&quot;* &quot;-&quot;??_);_(@_)"/>
    <numFmt numFmtId="171" formatCode="_(* #,##0.00_);_(* \(#,##0.00\);_(* &quot;-&quot;??_);_(@_)"/>
    <numFmt numFmtId="172" formatCode="_(* #,##0_);_(* \(#,##0\);_(* &quot;-&quot;??_);_(@_)"/>
    <numFmt numFmtId="173" formatCode="#,##0;\(#,##0\);&quot;-&quot;"/>
    <numFmt numFmtId="174" formatCode="#,##0;\(#,##0\);\-"/>
    <numFmt numFmtId="175" formatCode="0.0%"/>
    <numFmt numFmtId="176" formatCode="#,##0\ &quot;m²&quot;"/>
    <numFmt numFmtId="177" formatCode="#,##0\ &quot;R$/m²&quot;"/>
    <numFmt numFmtId="178" formatCode="#,##0.0_);\(#,##0.0\)"/>
    <numFmt numFmtId="179" formatCode="_(* #,##0.0_);_(* \(#,##0.0\);_(* &quot;-&quot;??_);_(@_)"/>
    <numFmt numFmtId="180" formatCode="#,##0&quot; m²&quot;"/>
    <numFmt numFmtId="181" formatCode="&quot;R$ &quot;#,##0"/>
    <numFmt numFmtId="182" formatCode="_([$€-2]* #,##0.00_);_([$€-2]* \(#,##0.00\);_([$€-2]* &quot;-&quot;??_)"/>
    <numFmt numFmtId="183" formatCode="_(* #,##0_);_(* \(#,##0\);_(* &quot;-&quot;?_);_(@_)"/>
    <numFmt numFmtId="184" formatCode="0.0"/>
    <numFmt numFmtId="185" formatCode="\+#,##0.0%;\-#,##0.0%"/>
    <numFmt numFmtId="186" formatCode="0.000"/>
    <numFmt numFmtId="187" formatCode="_(* #,##0.0000000_);_(* \(#,##0.0000000\);_(* &quot;-&quot;??_);_(@_)"/>
    <numFmt numFmtId="188" formatCode="_(* #,##0.000_);_(* \(#,##0.000\);_(* &quot;-&quot;??_);_(@_)"/>
    <numFmt numFmtId="189" formatCode="_(* #,##0.0000000000_);_(* \(#,##0.0000000000\);_(* &quot;-&quot;??_);_(@_)"/>
    <numFmt numFmtId="190" formatCode="_(&quot;R$ &quot;* #,##0.00_);_(&quot;R$ &quot;* \(#,##0.00\);_(&quot;R$ &quot;* &quot;-&quot;??_);_(@_)"/>
    <numFmt numFmtId="191" formatCode="#,##0.0_);[Red]\(#,##0.0\)"/>
    <numFmt numFmtId="192" formatCode="0.0%;[Red]\(0.0%\)"/>
    <numFmt numFmtId="193" formatCode="0%;[Red]\(0%\)"/>
    <numFmt numFmtId="194" formatCode="0.000000000%"/>
    <numFmt numFmtId="195" formatCode="0.0000000000%"/>
    <numFmt numFmtId="196" formatCode="###0_);\(###0\)"/>
    <numFmt numFmtId="197" formatCode="0.00%;[Red]\(0.00%\)"/>
    <numFmt numFmtId="198" formatCode="0.0%&quot;Sales&quot;"/>
    <numFmt numFmtId="199" formatCode="#,##0.0_);[Red]\(#,##0.0\);&quot;N/A &quot;"/>
    <numFmt numFmtId="200" formatCode="0.0%&quot;NetPPE/sales&quot;"/>
    <numFmt numFmtId="201" formatCode="mmm\-d\-yyyy"/>
    <numFmt numFmtId="202" formatCode="#,##0.0_)\ ;[Red]\(#,##0.0\)\ "/>
    <numFmt numFmtId="203" formatCode="#,##0.000%_);[Red]\(#,##0.000%\)"/>
    <numFmt numFmtId="204" formatCode="mmm\-d\-yy"/>
    <numFmt numFmtId="205" formatCode="&quot;R$ thousands&quot;#,##0.00;[Red]\(&quot;R$ thousands&quot;#,##0.00\)"/>
    <numFmt numFmtId="206" formatCode="&quot;R$ thousands&quot;#,##0.0;[Red]\(&quot;R$ thousands&quot;#,##0.0\)"/>
    <numFmt numFmtId="207" formatCode="#,##0.000_);\(#,##0.000\)"/>
    <numFmt numFmtId="208" formatCode="0.0%_);\(0.0%\);0.0%_);@_%_)"/>
    <numFmt numFmtId="209" formatCode="#,##0.0_%_);\(#,##0.0\)_%;#,##0.0_%_);@_%_)"/>
    <numFmt numFmtId="210" formatCode="#,##0_%_);\(#,##0\)_%;#,##0_%_);@_%_)"/>
    <numFmt numFmtId="211" formatCode="#,##0.00_%_);\(#,##0.00\)_%;#,##0.00_%_);@_%_)"/>
    <numFmt numFmtId="212" formatCode="&quot;$&quot;#,##0.0_%_);\(&quot;$&quot;#,##0.0\)_%;&quot;$&quot;#,##0.0_%_);@_%_)"/>
    <numFmt numFmtId="213" formatCode="0_%_);\(0\)_%;0_%_);@_%_)"/>
    <numFmt numFmtId="214" formatCode="0.0\x_)_);&quot;NM&quot;_x_)_);0.0\x_)_);@_%_)"/>
    <numFmt numFmtId="215" formatCode="m/d/yy_%_)"/>
    <numFmt numFmtId="216" formatCode="0.0\%_);\(0.0\%\);0.0\%_);@_%_)"/>
    <numFmt numFmtId="217" formatCode="&quot;$&quot;#,##0_%_);\(&quot;$&quot;#,##0\)_%;&quot;$&quot;#,##0_%_);@_%_)"/>
    <numFmt numFmtId="218" formatCode="0\ \ ;\(0\)\ \ \ "/>
    <numFmt numFmtId="219" formatCode="#,##0_)\x;\(#,##0\)\x;0_)\x;@_)_x"/>
    <numFmt numFmtId="220" formatCode="#,##0.0_);\(#,##0.0\);#,##0.0_);@_)"/>
    <numFmt numFmtId="221" formatCode="&quot;$&quot;_(#,##0.00_);&quot;$&quot;\(#,##0.00\);&quot;$&quot;_(0.00_);@_)"/>
    <numFmt numFmtId="222" formatCode="#,##0.00_);\(#,##0.00\);0.00_);@_)"/>
    <numFmt numFmtId="223" formatCode="\€_(#,##0.00_);\€\(#,##0.00\);\€_(0.00_);@_)"/>
    <numFmt numFmtId="224" formatCode="0.0_)\%;\(0.0\)\%;0.0_)\%;@_)_%"/>
    <numFmt numFmtId="225" formatCode="#,##0.0_)_%;\(#,##0.0\)_%;0.0_)_%;@_)_%"/>
    <numFmt numFmtId="226" formatCode="#,##0_)_x;\(#,##0\)_x;0_)_x;@_)_x"/>
    <numFmt numFmtId="227" formatCode="_(* #,##0.000000_);_(* \(#,##0.000000\);_(* &quot;-&quot;?????_);_(@_)"/>
    <numFmt numFmtId="228" formatCode="_(* #,##0.0000000_);_(* \(#,##0.0000000\);_(* &quot;-&quot;?????_);_(@_)"/>
    <numFmt numFmtId="229" formatCode="_(&quot;$&quot;* #,##0.000_);_(&quot;$&quot;* \(#,##0.000\);_(&quot;$&quot;* &quot;-&quot;??_);_(@_)"/>
    <numFmt numFmtId="230" formatCode="_(&quot;$&quot;* #,##0.0000_);_(&quot;$&quot;* \(#,##0.0000\);_(&quot;$&quot;* &quot;-&quot;??_);_(@_)"/>
    <numFmt numFmtId="231" formatCode="_(&quot;$&quot;* #,##0.00000_);_(&quot;$&quot;* \(#,##0.00000\);_(&quot;$&quot;* &quot;-&quot;??_);_(@_)"/>
    <numFmt numFmtId="232" formatCode="_(&quot;$&quot;* #,##0.000000_);_(&quot;$&quot;* \(#,##0.000000\);_(&quot;$&quot;* &quot;-&quot;??_);_(@_)"/>
    <numFmt numFmtId="233" formatCode="_(&quot;$&quot;* #,##0_);_(&quot;$&quot;* \(#,##0\);_(&quot;$&quot;* &quot;-&quot;???_);_(@_)"/>
    <numFmt numFmtId="234" formatCode="_(* #,##0.000000_);_(* \(#,##0.000000\);_(* &quot;-&quot;??????_);_(@_)"/>
    <numFmt numFmtId="235" formatCode="#,##0_%_);\(#,##0\)_%;**;@_%_)"/>
    <numFmt numFmtId="236" formatCode="&quot;$&quot;#,##0.0_);\(&quot;$&quot;#,##0.0\)"/>
    <numFmt numFmtId="237" formatCode="General_)"/>
    <numFmt numFmtId="238" formatCode="&quot;$&quot;#,##0.000_);[Red]\(&quot;$&quot;#,##0.000\)"/>
    <numFmt numFmtId="239" formatCode="#,##0.0000_);[Red]\(#,##0.0000\)"/>
    <numFmt numFmtId="240" formatCode="hh:mm:ss\ \a\.m\./\p\.m\._)"/>
    <numFmt numFmtId="241" formatCode="0.00000_);\(0.00000\)"/>
    <numFmt numFmtId="242" formatCode="&quot;$&quot;_(#,##0.00_);&quot;$&quot;\(#,##0.00\)"/>
    <numFmt numFmtId="243" formatCode="#,##0.0_)\x;\(#,##0.0\)\x"/>
    <numFmt numFmtId="244" formatCode="#,##0.0_)_x;\(#,##0.0\)_x"/>
    <numFmt numFmtId="245" formatCode="0.0_)\%;\(0.0\)\%"/>
    <numFmt numFmtId="246" formatCode="#,##0.0_)_%;\(#,##0.0\)_%"/>
    <numFmt numFmtId="247" formatCode="0.00_)"/>
    <numFmt numFmtId="248" formatCode="#,##0.0\ ;\(#,##0.0\)"/>
    <numFmt numFmtId="249" formatCode="#,##0.0_)\x;\(#,##0.0\)\x;0.0_)\x;@_)_x"/>
    <numFmt numFmtId="250" formatCode="#,##0.0000_);\(#,##0.0000\)"/>
    <numFmt numFmtId="251" formatCode="&quot;$&quot;#,##0.000_);\(&quot;$&quot;#,##0.000\)"/>
    <numFmt numFmtId="252" formatCode="&quot;  &quot;General&quot;  &quot;"/>
    <numFmt numFmtId="253" formatCode="#,##0\ \ \ ;\(#,##0\)\ \ "/>
    <numFmt numFmtId="254" formatCode="_-[$€]* #,##0.00_-;\-[$€]* #,##0.00_-;_-[$€]* &quot;-&quot;??_-;_-@_-"/>
    <numFmt numFmtId="255" formatCode="_-* #,##0.00000000_-;\-* #,##0.00000000_-;_-* &quot;-&quot;??_-;_-@_-"/>
    <numFmt numFmtId="256" formatCode="[$-409]mmm\-yy;@"/>
    <numFmt numFmtId="257" formatCode="_-* #,##0_-;\-* #,##0_-;_-* &quot;-&quot;??_-;_-@_-"/>
    <numFmt numFmtId="258" formatCode="0.0000"/>
    <numFmt numFmtId="259" formatCode="_(* #,##0,_);_(* \(#,##0,\);_(* &quot; - &quot;??_);@"/>
    <numFmt numFmtId="260" formatCode="_-* #,##0.0_-;\-* #,##0.0_-;_-* &quot;-&quot;??_-;_-@_-"/>
    <numFmt numFmtId="261" formatCode="_-* #,##0.00000_-;\-* #,##0.00000_-;_-* &quot;-&quot;??_-;_-@_-"/>
    <numFmt numFmtId="262" formatCode="0.000000"/>
    <numFmt numFmtId="263" formatCode="0.0000000"/>
    <numFmt numFmtId="264" formatCode="_(* #,##0.0000_);_(* \(#,##0.0000\);_(* &quot;-&quot;??_);_(@_)"/>
  </numFmts>
  <fonts count="107">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name val="Arial"/>
      <family val="2"/>
    </font>
    <font>
      <sz val="8"/>
      <name val="Arial"/>
      <family val="2"/>
    </font>
    <font>
      <sz val="8"/>
      <name val="Tahoma"/>
      <family val="2"/>
    </font>
    <font>
      <sz val="8"/>
      <color theme="1"/>
      <name val="Arial"/>
      <family val="2"/>
    </font>
    <font>
      <b/>
      <sz val="9"/>
      <name val="Arial"/>
      <family val="2"/>
    </font>
    <font>
      <sz val="9"/>
      <name val="Arial"/>
      <family val="2"/>
    </font>
    <font>
      <b/>
      <sz val="9"/>
      <color indexed="10"/>
      <name val="Arial"/>
      <family val="2"/>
    </font>
    <font>
      <sz val="9"/>
      <color indexed="9"/>
      <name val="Arial"/>
      <family val="2"/>
    </font>
    <font>
      <b/>
      <sz val="9"/>
      <color indexed="9"/>
      <name val="Arial"/>
      <family val="2"/>
    </font>
    <font>
      <sz val="9"/>
      <color indexed="8"/>
      <name val="Arial"/>
      <family val="2"/>
    </font>
    <font>
      <i/>
      <sz val="9"/>
      <name val="Arial"/>
      <family val="2"/>
    </font>
    <font>
      <b/>
      <sz val="16"/>
      <name val="Arial"/>
      <family val="2"/>
    </font>
    <font>
      <b/>
      <sz val="9"/>
      <color indexed="22"/>
      <name val="Arial"/>
      <family val="2"/>
    </font>
    <font>
      <sz val="9"/>
      <color rgb="FF0000FF"/>
      <name val="Arial"/>
      <family val="2"/>
    </font>
    <font>
      <sz val="9"/>
      <color indexed="10"/>
      <name val="Arial"/>
      <family val="2"/>
    </font>
    <font>
      <b/>
      <sz val="8"/>
      <color indexed="22"/>
      <name val="Arial"/>
      <family val="2"/>
    </font>
    <font>
      <sz val="9"/>
      <color theme="1"/>
      <name val="Arial"/>
      <family val="2"/>
    </font>
    <font>
      <sz val="10"/>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Times New Roman"/>
      <family val="1"/>
    </font>
    <font>
      <sz val="8"/>
      <color theme="1"/>
      <name val="Tahoma"/>
      <family val="2"/>
    </font>
    <font>
      <sz val="10"/>
      <color indexed="12"/>
      <name val="Arial"/>
      <family val="2"/>
    </font>
    <font>
      <sz val="8"/>
      <color indexed="10"/>
      <name val="Arial"/>
      <family val="2"/>
    </font>
    <font>
      <b/>
      <sz val="12"/>
      <name val="Arial"/>
      <family val="2"/>
    </font>
    <font>
      <b/>
      <sz val="8"/>
      <name val="Arial"/>
      <family val="2"/>
    </font>
    <font>
      <sz val="8"/>
      <color indexed="12"/>
      <name val="Arial"/>
      <family val="2"/>
    </font>
    <font>
      <sz val="8"/>
      <color indexed="39"/>
      <name val="Arial"/>
      <family val="2"/>
    </font>
    <font>
      <sz val="7"/>
      <name val="Arial"/>
      <family val="2"/>
    </font>
    <font>
      <sz val="8"/>
      <color indexed="9"/>
      <name val="Arial"/>
      <family val="2"/>
    </font>
    <font>
      <sz val="8"/>
      <name val="Univers Condensed"/>
      <family val="2"/>
    </font>
    <font>
      <b/>
      <sz val="10"/>
      <name val="Times New Roman"/>
      <family val="1"/>
    </font>
    <font>
      <sz val="8"/>
      <name val="Times New Roman"/>
      <family val="1"/>
    </font>
    <font>
      <sz val="8"/>
      <name val="Palatino"/>
      <family val="1"/>
    </font>
    <font>
      <sz val="7"/>
      <name val="Palatino"/>
      <family val="1"/>
    </font>
    <font>
      <sz val="6"/>
      <color indexed="16"/>
      <name val="Palatino"/>
      <family val="1"/>
    </font>
    <font>
      <sz val="18"/>
      <name val="Helvetica-Black"/>
    </font>
    <font>
      <i/>
      <sz val="14"/>
      <name val="Palatino"/>
      <family val="1"/>
    </font>
    <font>
      <sz val="10"/>
      <color indexed="16"/>
      <name val="Helvetica-Black"/>
    </font>
    <font>
      <b/>
      <sz val="9"/>
      <name val="Palatino"/>
      <family val="1"/>
    </font>
    <font>
      <sz val="9"/>
      <color indexed="21"/>
      <name val="Helvetica-Black"/>
    </font>
    <font>
      <sz val="9"/>
      <name val="Helvetica-Black"/>
    </font>
    <font>
      <b/>
      <i/>
      <sz val="8"/>
      <name val="Helv"/>
    </font>
    <font>
      <sz val="12"/>
      <name val="Arial"/>
      <family val="2"/>
    </font>
    <font>
      <sz val="8"/>
      <color indexed="12"/>
      <name val="Times New Roman"/>
      <family val="1"/>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8"/>
      <name val="Helv"/>
    </font>
    <font>
      <sz val="10"/>
      <name val="Courier"/>
      <family val="3"/>
    </font>
    <font>
      <sz val="12"/>
      <name val="Tms Rmn"/>
    </font>
    <font>
      <b/>
      <u/>
      <sz val="10"/>
      <name val="Times New Roman"/>
      <family val="1"/>
    </font>
    <font>
      <sz val="8"/>
      <name val="Times"/>
      <family val="1"/>
    </font>
    <font>
      <sz val="10"/>
      <name val="MS Sans Serif"/>
      <family val="2"/>
    </font>
    <font>
      <u val="doubleAccounting"/>
      <sz val="10"/>
      <name val="Arial"/>
      <family val="2"/>
    </font>
    <font>
      <b/>
      <sz val="9"/>
      <name val="Helv"/>
    </font>
    <font>
      <u/>
      <sz val="10"/>
      <color indexed="14"/>
      <name val="MS Sans Serif"/>
      <family val="2"/>
    </font>
    <font>
      <u/>
      <sz val="10"/>
      <color indexed="12"/>
      <name val="MS Sans Serif"/>
      <family val="2"/>
    </font>
    <font>
      <i/>
      <sz val="14"/>
      <color indexed="10"/>
      <name val="Times New Roman"/>
      <family val="1"/>
    </font>
    <font>
      <sz val="8"/>
      <color indexed="12"/>
      <name val="Palatino"/>
      <family val="1"/>
    </font>
    <font>
      <sz val="8"/>
      <color indexed="12"/>
      <name val="Helv"/>
    </font>
    <font>
      <sz val="7"/>
      <name val="Small Fonts"/>
      <family val="2"/>
    </font>
    <font>
      <sz val="10"/>
      <name val="Geneva"/>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u val="singleAccounting"/>
      <sz val="10"/>
      <name val="Arial"/>
      <family val="2"/>
    </font>
    <font>
      <i/>
      <sz val="9"/>
      <color indexed="12"/>
      <name val="ARIAL"/>
      <family val="2"/>
    </font>
    <font>
      <sz val="12"/>
      <name val="Times New Roman"/>
      <family val="1"/>
    </font>
    <font>
      <b/>
      <sz val="7"/>
      <color indexed="12"/>
      <name val="Arial"/>
      <family val="2"/>
    </font>
    <font>
      <b/>
      <sz val="8"/>
      <name val="Palatino"/>
      <family val="1"/>
    </font>
    <font>
      <sz val="8"/>
      <color indexed="8"/>
      <name val="Tahoma"/>
      <family val="2"/>
    </font>
    <font>
      <b/>
      <sz val="18"/>
      <color theme="3"/>
      <name val="Cambria"/>
      <family val="2"/>
      <scheme val="major"/>
    </font>
    <font>
      <sz val="11"/>
      <color rgb="FF9C6500"/>
      <name val="Calibri"/>
      <family val="2"/>
      <scheme val="minor"/>
    </font>
    <font>
      <b/>
      <sz val="9"/>
      <color theme="0"/>
      <name val="Arial"/>
      <family val="2"/>
    </font>
    <font>
      <sz val="9"/>
      <color theme="0"/>
      <name val="Arial"/>
      <family val="2"/>
    </font>
    <font>
      <b/>
      <sz val="9"/>
      <color rgb="FFFF0000"/>
      <name val="Arial"/>
      <family val="2"/>
    </font>
    <font>
      <sz val="9"/>
      <color rgb="FFFF0000"/>
      <name val="Arial"/>
      <family val="2"/>
    </font>
    <font>
      <b/>
      <u/>
      <sz val="12"/>
      <name val="Arial"/>
      <family val="2"/>
    </font>
    <font>
      <b/>
      <sz val="10"/>
      <color theme="1"/>
      <name val="Arial"/>
      <family val="2"/>
    </font>
    <font>
      <b/>
      <i/>
      <sz val="9"/>
      <color rgb="FFFF0000"/>
      <name val="Arial"/>
      <family val="2"/>
    </font>
    <font>
      <sz val="9"/>
      <name val="Tahoma"/>
      <family val="2"/>
    </font>
    <font>
      <sz val="9"/>
      <color rgb="FF002060"/>
      <name val="Tahoma"/>
      <family val="2"/>
    </font>
    <font>
      <sz val="8"/>
      <name val="Arial"/>
      <family val="2"/>
    </font>
    <font>
      <sz val="8"/>
      <color rgb="FFFF0000"/>
      <name val="Arial"/>
      <family val="2"/>
    </font>
    <font>
      <b/>
      <sz val="9"/>
      <color theme="1"/>
      <name val="Arial"/>
      <family val="2"/>
    </font>
    <font>
      <i/>
      <sz val="9"/>
      <color theme="1"/>
      <name val="Arial"/>
      <family val="2"/>
    </font>
  </fonts>
  <fills count="62">
    <fill>
      <patternFill patternType="none"/>
    </fill>
    <fill>
      <patternFill patternType="gray125"/>
    </fill>
    <fill>
      <patternFill patternType="solid">
        <fgColor indexed="9"/>
        <bgColor indexed="64"/>
      </patternFill>
    </fill>
    <fill>
      <patternFill patternType="solid">
        <fgColor indexed="25"/>
        <bgColor indexed="64"/>
      </patternFill>
    </fill>
    <fill>
      <patternFill patternType="solid">
        <fgColor indexed="23"/>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0"/>
        <bgColor indexed="64"/>
      </patternFill>
    </fill>
    <fill>
      <patternFill patternType="solid">
        <fgColor theme="6" tint="0.59999389629810485"/>
        <bgColor indexed="64"/>
      </patternFill>
    </fill>
    <fill>
      <patternFill patternType="solid">
        <fgColor rgb="FFC60008"/>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patternFill>
    </fill>
    <fill>
      <patternFill patternType="solid">
        <fgColor indexed="22"/>
      </patternFill>
    </fill>
    <fill>
      <patternFill patternType="mediumGray">
        <fgColor indexed="22"/>
      </patternFill>
    </fill>
    <fill>
      <patternFill patternType="solid">
        <fgColor indexed="43"/>
        <bgColor indexed="64"/>
      </patternFill>
    </fill>
    <fill>
      <patternFill patternType="solid">
        <fgColor indexed="26"/>
        <bgColor indexed="64"/>
      </patternFill>
    </fill>
    <fill>
      <patternFill patternType="solid">
        <fgColor indexed="10"/>
        <bgColor indexed="64"/>
      </patternFill>
    </fill>
    <fill>
      <patternFill patternType="solid">
        <fgColor indexed="22"/>
        <bgColor indexed="64"/>
      </patternFill>
    </fill>
    <fill>
      <patternFill patternType="solid">
        <fgColor indexed="13"/>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theme="7" tint="0.59999389629810485"/>
        <bgColor indexed="64"/>
      </patternFill>
    </fill>
    <fill>
      <patternFill patternType="solid">
        <fgColor rgb="FFC00000"/>
        <bgColor indexed="64"/>
      </patternFill>
    </fill>
  </fills>
  <borders count="39">
    <border>
      <left/>
      <right/>
      <top/>
      <bottom/>
      <diagonal/>
    </border>
    <border>
      <left/>
      <right/>
      <top style="thin">
        <color indexed="64"/>
      </top>
      <bottom style="medium">
        <color indexed="64"/>
      </bottom>
      <diagonal/>
    </border>
    <border>
      <left/>
      <right/>
      <top/>
      <bottom style="thin">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9"/>
      </left>
      <right style="thick">
        <color indexed="9"/>
      </right>
      <top/>
      <bottom/>
      <diagonal/>
    </border>
    <border>
      <left/>
      <right style="thin">
        <color indexed="64"/>
      </right>
      <top/>
      <bottom/>
      <diagonal/>
    </border>
    <border>
      <left/>
      <right/>
      <top style="medium">
        <color indexed="23"/>
      </top>
      <bottom style="medium">
        <color indexed="23"/>
      </bottom>
      <diagonal/>
    </border>
    <border>
      <left style="thin">
        <color indexed="64"/>
      </left>
      <right/>
      <top/>
      <bottom/>
      <diagonal/>
    </border>
    <border>
      <left/>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196">
    <xf numFmtId="0" fontId="0" fillId="0" borderId="0"/>
    <xf numFmtId="0" fontId="6" fillId="0" borderId="0"/>
    <xf numFmtId="0" fontId="8" fillId="0" borderId="0"/>
    <xf numFmtId="178" fontId="7" fillId="0" borderId="0"/>
    <xf numFmtId="0" fontId="8" fillId="0" borderId="0"/>
    <xf numFmtId="9" fontId="4" fillId="0" borderId="0" applyFont="0" applyFill="0" applyBorder="0" applyAlignment="0" applyProtection="0"/>
    <xf numFmtId="9" fontId="6" fillId="0" borderId="0" applyFont="0" applyFill="0" applyBorder="0" applyAlignment="0" applyProtection="0"/>
    <xf numFmtId="171" fontId="4" fillId="0" borderId="0" applyFont="0" applyFill="0" applyBorder="0" applyAlignment="0" applyProtection="0"/>
    <xf numFmtId="171" fontId="6" fillId="0" borderId="0" applyFont="0" applyFill="0" applyBorder="0" applyAlignment="0" applyProtection="0"/>
    <xf numFmtId="9" fontId="8" fillId="0" borderId="0" applyFont="0" applyFill="0" applyBorder="0" applyAlignment="0" applyProtection="0"/>
    <xf numFmtId="0" fontId="4" fillId="0" borderId="0"/>
    <xf numFmtId="178" fontId="5" fillId="0" borderId="0"/>
    <xf numFmtId="0" fontId="4" fillId="0" borderId="0"/>
    <xf numFmtId="171" fontId="4" fillId="0" borderId="0" applyFont="0" applyFill="0" applyBorder="0" applyAlignment="0" applyProtection="0"/>
    <xf numFmtId="9" fontId="4" fillId="0" borderId="0" applyFont="0" applyFill="0" applyBorder="0" applyAlignment="0" applyProtection="0"/>
    <xf numFmtId="0" fontId="3" fillId="0" borderId="0"/>
    <xf numFmtId="171"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171" fontId="4" fillId="0" borderId="0" applyFont="0" applyFill="0" applyBorder="0" applyAlignment="0" applyProtection="0"/>
    <xf numFmtId="0" fontId="22" fillId="0" borderId="0"/>
    <xf numFmtId="9" fontId="22" fillId="0" borderId="0" applyFont="0" applyFill="0" applyBorder="0" applyAlignment="0" applyProtection="0"/>
    <xf numFmtId="0" fontId="2" fillId="0" borderId="0"/>
    <xf numFmtId="9" fontId="2" fillId="0" borderId="0" applyFont="0" applyFill="0" applyBorder="0" applyAlignment="0" applyProtection="0"/>
    <xf numFmtId="171" fontId="2" fillId="0" borderId="0" applyFont="0" applyFill="0" applyBorder="0" applyAlignment="0" applyProtection="0"/>
    <xf numFmtId="9" fontId="23" fillId="0" borderId="0" applyFont="0" applyFill="0" applyBorder="0" applyAlignment="0" applyProtection="0"/>
    <xf numFmtId="171" fontId="4" fillId="0" borderId="0" applyFon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27" fillId="17" borderId="0" applyNumberFormat="0" applyBorder="0" applyAlignment="0" applyProtection="0"/>
    <xf numFmtId="0" fontId="28" fillId="18" borderId="0" applyNumberFormat="0" applyBorder="0" applyAlignment="0" applyProtection="0"/>
    <xf numFmtId="0" fontId="29" fillId="20" borderId="13" applyNumberFormat="0" applyAlignment="0" applyProtection="0"/>
    <xf numFmtId="0" fontId="30" fillId="21" borderId="14" applyNumberFormat="0" applyAlignment="0" applyProtection="0"/>
    <xf numFmtId="0" fontId="31" fillId="21" borderId="13" applyNumberFormat="0" applyAlignment="0" applyProtection="0"/>
    <xf numFmtId="0" fontId="32" fillId="0" borderId="15" applyNumberFormat="0" applyFill="0" applyAlignment="0" applyProtection="0"/>
    <xf numFmtId="0" fontId="33" fillId="22" borderId="16"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8" applyNumberFormat="0" applyFill="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7"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7"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248" fontId="11" fillId="0" borderId="0"/>
    <xf numFmtId="248" fontId="11" fillId="0" borderId="0"/>
    <xf numFmtId="248" fontId="11" fillId="0" borderId="0"/>
    <xf numFmtId="248" fontId="11" fillId="0" borderId="0"/>
    <xf numFmtId="175" fontId="4" fillId="0" borderId="0"/>
    <xf numFmtId="0" fontId="4" fillId="0" borderId="0" applyFill="0" applyBorder="0"/>
    <xf numFmtId="171" fontId="1" fillId="0" borderId="0" applyFont="0" applyFill="0" applyBorder="0" applyAlignment="0" applyProtection="0"/>
    <xf numFmtId="0" fontId="1" fillId="0" borderId="0"/>
    <xf numFmtId="248" fontId="11" fillId="0" borderId="0"/>
    <xf numFmtId="175"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48" fontId="11" fillId="0" borderId="0"/>
    <xf numFmtId="214" fontId="4" fillId="0" borderId="0"/>
    <xf numFmtId="248" fontId="11" fillId="0" borderId="0"/>
    <xf numFmtId="248"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4" fontId="50" fillId="0" borderId="0" applyFont="0" applyFill="0" applyBorder="0" applyAlignment="0" applyProtection="0"/>
    <xf numFmtId="164" fontId="4" fillId="0" borderId="0" applyFont="0" applyFill="0" applyBorder="0" applyAlignment="0" applyProtection="0"/>
    <xf numFmtId="236" fontId="4" fillId="0" borderId="0" applyFont="0" applyFill="0" applyBorder="0" applyAlignment="0" applyProtection="0"/>
    <xf numFmtId="166" fontId="4" fillId="0" borderId="0" applyFont="0" applyFill="0" applyBorder="0" applyAlignment="0" applyProtection="0"/>
    <xf numFmtId="251" fontId="40" fillId="0" borderId="0" applyFont="0" applyFill="0" applyBorder="0" applyAlignment="0" applyProtection="0"/>
    <xf numFmtId="0" fontId="38" fillId="0" borderId="0" applyFont="0" applyFill="0" applyBorder="0" applyAlignment="0" applyProtection="0"/>
    <xf numFmtId="164" fontId="4" fillId="0" borderId="0" applyFont="0" applyFill="0" applyBorder="0" applyAlignment="0" applyProtection="0"/>
    <xf numFmtId="166" fontId="62" fillId="0" borderId="0" applyFont="0" applyFill="0" applyBorder="0" applyAlignment="0" applyProtection="0"/>
    <xf numFmtId="251" fontId="50" fillId="0" borderId="0" applyFont="0" applyFill="0" applyBorder="0" applyAlignment="0" applyProtection="0"/>
    <xf numFmtId="0" fontId="62" fillId="0" borderId="0" applyFont="0" applyFill="0" applyBorder="0" applyAlignment="0" applyProtection="0"/>
    <xf numFmtId="164" fontId="50" fillId="0" borderId="0" applyFont="0" applyFill="0" applyBorder="0" applyAlignment="0" applyProtection="0"/>
    <xf numFmtId="224" fontId="4" fillId="0" borderId="0" applyFont="0" applyFill="0" applyBorder="0" applyAlignment="0" applyProtection="0"/>
    <xf numFmtId="225"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178"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11"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0"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70"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234" fontId="4" fillId="0" borderId="0" applyFont="0" applyFill="0" applyBorder="0" applyAlignment="0" applyProtection="0"/>
    <xf numFmtId="234"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09"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0"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178"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11"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0"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223" fontId="4" fillId="0" borderId="0" applyFont="0" applyFill="0" applyBorder="0" applyAlignment="0" applyProtection="0"/>
    <xf numFmtId="22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4" fillId="48" borderId="0" applyNumberFormat="0" applyFont="0" applyAlignment="0" applyProtection="0"/>
    <xf numFmtId="219"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11"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249" fontId="4" fillId="0" borderId="0" applyFont="0" applyFill="0" applyBorder="0" applyAlignment="0" applyProtection="0"/>
    <xf numFmtId="219" fontId="4" fillId="0" borderId="0" applyFont="0" applyFill="0" applyBorder="0" applyAlignment="0" applyProtection="0"/>
    <xf numFmtId="168" fontId="4" fillId="0" borderId="0" applyFont="0" applyFill="0" applyBorder="0" applyAlignment="0" applyProtection="0"/>
    <xf numFmtId="208" fontId="4" fillId="0" borderId="0" applyFont="0" applyFill="0" applyBorder="0" applyAlignment="0" applyProtection="0"/>
    <xf numFmtId="208"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10"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26" fontId="4" fillId="0" borderId="0" applyFont="0" applyFill="0" applyBorder="0" applyProtection="0">
      <alignment horizontal="right"/>
    </xf>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11"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0" fontId="4" fillId="0" borderId="0" applyFont="0" applyFill="0" applyBorder="0" applyProtection="0">
      <alignment horizontal="right"/>
    </xf>
    <xf numFmtId="226" fontId="4" fillId="0" borderId="0" applyFont="0" applyFill="0" applyBorder="0" applyProtection="0">
      <alignment horizontal="right"/>
    </xf>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165"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26" fontId="4" fillId="0" borderId="0" applyFont="0" applyFill="0" applyBorder="0" applyProtection="0">
      <alignment horizontal="right"/>
    </xf>
    <xf numFmtId="208" fontId="4" fillId="0" borderId="0" applyFont="0" applyFill="0" applyBorder="0" applyProtection="0">
      <alignment horizontal="right"/>
    </xf>
    <xf numFmtId="226" fontId="4" fillId="0" borderId="0" applyFont="0" applyFill="0" applyBorder="0" applyProtection="0">
      <alignment horizontal="right"/>
    </xf>
    <xf numFmtId="226"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233"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165" fontId="4" fillId="0" borderId="0" applyFont="0" applyFill="0" applyBorder="0" applyProtection="0">
      <alignment horizontal="right"/>
    </xf>
    <xf numFmtId="226" fontId="4" fillId="0" borderId="0" applyFont="0" applyFill="0" applyBorder="0" applyProtection="0">
      <alignment horizontal="right"/>
    </xf>
    <xf numFmtId="170"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11"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0"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64" fillId="0" borderId="0" applyNumberFormat="0" applyFill="0" applyBorder="0" applyProtection="0">
      <alignment vertical="top"/>
    </xf>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15" fillId="0" borderId="19" applyNumberFormat="0" applyFill="0" applyAlignment="0" applyProtection="0"/>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65" fillId="0" borderId="20" applyNumberFormat="0" applyFill="0" applyProtection="0">
      <alignment horizontal="center"/>
    </xf>
    <xf numFmtId="0" fontId="4" fillId="0" borderId="21" applyNumberFormat="0" applyFont="0" applyFill="0" applyAlignment="0" applyProtection="0"/>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5" fillId="0" borderId="0" applyNumberFormat="0" applyFill="0" applyBorder="0" applyProtection="0">
      <alignment horizontal="left"/>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66" fillId="0" borderId="0" applyNumberFormat="0" applyFill="0" applyBorder="0" applyProtection="0">
      <alignment horizontal="centerContinuous"/>
    </xf>
    <xf numFmtId="0" fontId="15" fillId="0" borderId="0" applyNumberFormat="0" applyFill="0" applyBorder="0" applyAlignment="0" applyProtection="0"/>
    <xf numFmtId="9" fontId="67" fillId="0" borderId="0" applyFont="0" applyFill="0" applyBorder="0" applyAlignment="0" applyProtection="0"/>
    <xf numFmtId="37" fontId="4" fillId="0" borderId="0" applyFont="0" applyFill="0" applyBorder="0" applyAlignment="0" applyProtection="0"/>
    <xf numFmtId="178" fontId="40" fillId="0" borderId="0" applyFont="0" applyFill="0" applyBorder="0" applyAlignment="0" applyProtection="0"/>
    <xf numFmtId="39" fontId="40" fillId="0" borderId="0" applyFont="0" applyFill="0" applyBorder="0" applyAlignment="0" applyProtection="0"/>
    <xf numFmtId="207" fontId="4" fillId="0" borderId="0" applyFont="0" applyFill="0" applyBorder="0" applyAlignment="0" applyProtection="0"/>
    <xf numFmtId="250" fontId="40" fillId="0" borderId="0" applyFont="0" applyFill="0" applyBorder="0" applyAlignment="0" applyProtection="0"/>
    <xf numFmtId="175" fontId="67" fillId="0" borderId="0" applyFont="0" applyFill="0" applyBorder="0" applyAlignment="0" applyProtection="0"/>
    <xf numFmtId="39" fontId="62" fillId="0" borderId="0" applyFont="0" applyFill="0" applyBorder="0" applyAlignment="0" applyProtection="0"/>
    <xf numFmtId="10" fontId="67" fillId="0" borderId="0" applyFont="0" applyFill="0" applyBorder="0" applyAlignment="0" applyProtection="0"/>
    <xf numFmtId="207" fontId="50" fillId="0" borderId="0" applyFont="0" applyFill="0" applyBorder="0" applyAlignment="0" applyProtection="0">
      <alignment horizontal="right"/>
    </xf>
    <xf numFmtId="191" fontId="67" fillId="0" borderId="0" applyFont="0" applyFill="0" applyBorder="0" applyAlignment="0" applyProtection="0"/>
    <xf numFmtId="39" fontId="68" fillId="0" borderId="0" applyFont="0" applyFill="0" applyBorder="0" applyAlignment="0" applyProtection="0"/>
    <xf numFmtId="207" fontId="6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38" fontId="69" fillId="0" borderId="0" applyFont="0" applyFill="0" applyBorder="0" applyAlignment="0" applyProtection="0"/>
    <xf numFmtId="239" fontId="69" fillId="0" borderId="0" applyFont="0" applyFill="0" applyBorder="0" applyAlignment="0" applyProtection="0"/>
    <xf numFmtId="238" fontId="69" fillId="0" borderId="0" applyFont="0" applyFill="0" applyBorder="0" applyAlignment="0" applyProtection="0"/>
    <xf numFmtId="0" fontId="61" fillId="0" borderId="0" applyNumberFormat="0" applyFont="0" applyBorder="0" applyAlignment="0">
      <alignment horizontal="center"/>
    </xf>
    <xf numFmtId="252" fontId="70" fillId="0" borderId="0" applyFill="0" applyBorder="0" applyProtection="0">
      <alignment horizontal="center"/>
    </xf>
    <xf numFmtId="0" fontId="4" fillId="0" borderId="0" applyNumberFormat="0" applyFill="0" applyBorder="0" applyAlignment="0" applyProtection="0"/>
    <xf numFmtId="0" fontId="61" fillId="0" borderId="0" applyNumberFormat="0" applyFill="0" applyBorder="0" applyAlignment="0" applyProtection="0"/>
    <xf numFmtId="0" fontId="4" fillId="0" borderId="22">
      <protection hidden="1"/>
    </xf>
    <xf numFmtId="0" fontId="69" fillId="0" borderId="0" applyNumberFormat="0" applyFill="0" applyBorder="0" applyAlignment="0" applyProtection="0"/>
    <xf numFmtId="228" fontId="4" fillId="0" borderId="0" applyFont="0" applyFill="0" applyBorder="0" applyAlignment="0" applyProtection="0"/>
    <xf numFmtId="39" fontId="71" fillId="0" borderId="0" applyFill="0" applyBorder="0" applyAlignment="0"/>
    <xf numFmtId="0" fontId="43" fillId="50" borderId="23" applyFont="0" applyFill="0" applyBorder="0"/>
    <xf numFmtId="0" fontId="5" fillId="0" borderId="22"/>
    <xf numFmtId="210" fontId="51" fillId="0" borderId="0" applyFont="0" applyFill="0" applyBorder="0" applyAlignment="0" applyProtection="0">
      <alignment horizontal="right"/>
    </xf>
    <xf numFmtId="235" fontId="51" fillId="0" borderId="0" applyFont="0" applyFill="0" applyBorder="0" applyAlignment="0" applyProtection="0"/>
    <xf numFmtId="236" fontId="4" fillId="0" borderId="0" applyFont="0" applyFill="0" applyBorder="0" applyAlignment="0" applyProtection="0">
      <alignment horizontal="right"/>
    </xf>
    <xf numFmtId="211" fontId="51" fillId="0" borderId="0" applyFont="0" applyFill="0" applyBorder="0" applyAlignment="0" applyProtection="0">
      <alignment horizontal="right"/>
    </xf>
    <xf numFmtId="40" fontId="72" fillId="0" borderId="0" applyFont="0" applyFill="0" applyBorder="0" applyAlignment="0" applyProtection="0"/>
    <xf numFmtId="206" fontId="5" fillId="0" borderId="0"/>
    <xf numFmtId="205" fontId="5" fillId="0" borderId="0"/>
    <xf numFmtId="217" fontId="51" fillId="0" borderId="0" applyFont="0" applyFill="0" applyBorder="0" applyAlignment="0" applyProtection="0">
      <alignment horizontal="right"/>
    </xf>
    <xf numFmtId="0" fontId="51" fillId="0" borderId="0" applyFont="0" applyFill="0" applyBorder="0" applyAlignment="0" applyProtection="0">
      <alignment horizontal="right"/>
    </xf>
    <xf numFmtId="14" fontId="43" fillId="51" borderId="24" applyFill="0" applyBorder="0">
      <alignment horizontal="right"/>
    </xf>
    <xf numFmtId="15" fontId="43" fillId="0" borderId="0" applyFill="0" applyBorder="0" applyAlignment="0"/>
    <xf numFmtId="204" fontId="43" fillId="52" borderId="0" applyFont="0" applyFill="0" applyBorder="0" applyAlignment="0" applyProtection="0"/>
    <xf numFmtId="201" fontId="44" fillId="52" borderId="25" applyFont="0" applyFill="0" applyBorder="0" applyAlignment="0" applyProtection="0"/>
    <xf numFmtId="204" fontId="5" fillId="52" borderId="0" applyFont="0" applyFill="0" applyBorder="0" applyAlignment="0" applyProtection="0"/>
    <xf numFmtId="17" fontId="43" fillId="0" borderId="0" applyFill="0" applyBorder="0">
      <alignment horizontal="right"/>
    </xf>
    <xf numFmtId="241" fontId="4" fillId="0" borderId="2"/>
    <xf numFmtId="215" fontId="51" fillId="0" borderId="0" applyFont="0" applyFill="0" applyBorder="0" applyAlignment="0" applyProtection="0"/>
    <xf numFmtId="14" fontId="43" fillId="51" borderId="24" applyFill="0" applyBorder="0">
      <alignment horizontal="right"/>
    </xf>
    <xf numFmtId="201" fontId="43" fillId="0" borderId="0" applyFill="0" applyBorder="0">
      <alignment horizontal="right"/>
    </xf>
    <xf numFmtId="227" fontId="4" fillId="0" borderId="0"/>
    <xf numFmtId="0" fontId="4" fillId="53" borderId="0" applyNumberFormat="0" applyFont="0" applyBorder="0" applyAlignment="0" applyProtection="0"/>
    <xf numFmtId="165" fontId="4" fillId="0" borderId="0"/>
    <xf numFmtId="166" fontId="5" fillId="0" borderId="0"/>
    <xf numFmtId="213" fontId="51" fillId="0" borderId="26" applyNumberFormat="0" applyFont="0" applyFill="0" applyAlignment="0" applyProtection="0"/>
    <xf numFmtId="168" fontId="73" fillId="0" borderId="0" applyFill="0" applyBorder="0" applyAlignment="0" applyProtection="0"/>
    <xf numFmtId="0" fontId="4" fillId="0" borderId="0" applyFont="0" applyFill="0" applyBorder="0" applyAlignment="0" applyProtection="0"/>
    <xf numFmtId="0" fontId="4" fillId="0" borderId="0"/>
    <xf numFmtId="182" fontId="4" fillId="0" borderId="0" applyFont="0" applyFill="0" applyBorder="0" applyAlignment="0" applyProtection="0"/>
    <xf numFmtId="0" fontId="5" fillId="0" borderId="0" applyFont="0" applyFill="0" applyBorder="0" applyAlignment="0" applyProtection="0">
      <alignment horizontal="right"/>
    </xf>
    <xf numFmtId="196" fontId="4" fillId="52" borderId="0" applyFont="0" applyFill="0" applyBorder="0" applyAlignment="0"/>
    <xf numFmtId="0" fontId="52" fillId="0" borderId="0" applyFill="0" applyBorder="0" applyProtection="0">
      <alignment horizontal="left"/>
    </xf>
    <xf numFmtId="39" fontId="48" fillId="0" borderId="27" applyAlignment="0"/>
    <xf numFmtId="38" fontId="5" fillId="54" borderId="0" applyNumberFormat="0" applyFont="0" applyBorder="0" applyAlignment="0">
      <protection hidden="1"/>
    </xf>
    <xf numFmtId="216" fontId="51" fillId="0" borderId="0" applyFont="0" applyFill="0" applyBorder="0" applyAlignment="0" applyProtection="0">
      <alignment horizontal="right"/>
    </xf>
    <xf numFmtId="0" fontId="53" fillId="0" borderId="0" applyProtection="0">
      <alignment horizontal="right"/>
    </xf>
    <xf numFmtId="0" fontId="42" fillId="0" borderId="28" applyNumberFormat="0" applyAlignment="0" applyProtection="0">
      <alignment horizontal="left" vertical="center"/>
    </xf>
    <xf numFmtId="0" fontId="42" fillId="0" borderId="6">
      <alignment horizontal="left" vertical="center"/>
    </xf>
    <xf numFmtId="0" fontId="54" fillId="0" borderId="0" applyProtection="0">
      <alignment horizontal="left"/>
    </xf>
    <xf numFmtId="0" fontId="55" fillId="0" borderId="0" applyProtection="0">
      <alignment horizontal="left"/>
    </xf>
    <xf numFmtId="0" fontId="74" fillId="0" borderId="0" applyNumberFormat="0" applyFont="0" applyFill="0" applyBorder="0" applyAlignment="0">
      <alignment horizontal="left"/>
    </xf>
    <xf numFmtId="0" fontId="76"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0" applyNumberFormat="0" applyFill="0" applyBorder="0" applyAlignment="0" applyProtection="0"/>
    <xf numFmtId="175" fontId="77" fillId="55" borderId="0" applyNumberFormat="0" applyFont="0" applyBorder="0" applyAlignment="0">
      <protection locked="0"/>
    </xf>
    <xf numFmtId="229" fontId="4" fillId="0" borderId="0"/>
    <xf numFmtId="230" fontId="4" fillId="0" borderId="0"/>
    <xf numFmtId="231" fontId="4" fillId="0" borderId="0"/>
    <xf numFmtId="232" fontId="4" fillId="0" borderId="0"/>
    <xf numFmtId="10" fontId="5" fillId="52" borderId="29" applyNumberFormat="0" applyBorder="0" applyAlignment="0" applyProtection="0"/>
    <xf numFmtId="205" fontId="5" fillId="0" borderId="0"/>
    <xf numFmtId="201" fontId="5" fillId="52" borderId="0" applyFont="0" applyBorder="0" applyAlignment="0" applyProtection="0">
      <protection locked="0"/>
    </xf>
    <xf numFmtId="196" fontId="5" fillId="52" borderId="0" applyFont="0" applyBorder="0" applyAlignment="0">
      <protection locked="0"/>
    </xf>
    <xf numFmtId="191" fontId="5" fillId="0" borderId="0"/>
    <xf numFmtId="203" fontId="5" fillId="0" borderId="0"/>
    <xf numFmtId="10" fontId="5" fillId="52" borderId="0">
      <protection locked="0"/>
    </xf>
    <xf numFmtId="0" fontId="4" fillId="0" borderId="0"/>
    <xf numFmtId="191" fontId="45" fillId="52" borderId="0" applyNumberFormat="0" applyBorder="0" applyAlignment="0">
      <protection locked="0"/>
    </xf>
    <xf numFmtId="236" fontId="78" fillId="0" borderId="30" applyFill="0" applyBorder="0" applyAlignment="0" applyProtection="0"/>
    <xf numFmtId="253" fontId="79" fillId="0" borderId="0"/>
    <xf numFmtId="0" fontId="4" fillId="0" borderId="22">
      <alignment horizontal="left"/>
      <protection locked="0"/>
    </xf>
    <xf numFmtId="0" fontId="4" fillId="0" borderId="0" applyBorder="0"/>
    <xf numFmtId="169"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78" fontId="4" fillId="0" borderId="0" applyNumberFormat="0" applyFill="0" applyBorder="0" applyAlignment="0" applyProtection="0"/>
    <xf numFmtId="214" fontId="51" fillId="0" borderId="0" applyFont="0" applyFill="0" applyBorder="0" applyAlignment="0" applyProtection="0">
      <alignment horizontal="right"/>
    </xf>
    <xf numFmtId="0" fontId="81" fillId="0" borderId="0"/>
    <xf numFmtId="199" fontId="5" fillId="54" borderId="0" applyFont="0" applyBorder="0" applyAlignment="0" applyProtection="0">
      <alignment horizontal="right"/>
      <protection hidden="1"/>
    </xf>
    <xf numFmtId="37" fontId="80" fillId="0" borderId="0"/>
    <xf numFmtId="167" fontId="4" fillId="0" borderId="0" applyFont="0" applyFill="0" applyBorder="0" applyAlignment="0" applyProtection="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240" fontId="4" fillId="0" borderId="0"/>
    <xf numFmtId="229" fontId="4" fillId="0" borderId="0"/>
    <xf numFmtId="230" fontId="4" fillId="0" borderId="0"/>
    <xf numFmtId="231" fontId="4" fillId="0" borderId="0"/>
    <xf numFmtId="232" fontId="4" fillId="0" borderId="0">
      <alignment horizontal="right"/>
    </xf>
    <xf numFmtId="38" fontId="5" fillId="0" borderId="29" applyFont="0" applyFill="0" applyBorder="0" applyAlignment="0" applyProtection="0"/>
    <xf numFmtId="191" fontId="4" fillId="0" borderId="0" applyFont="0" applyFill="0" applyBorder="0" applyAlignment="0"/>
    <xf numFmtId="40" fontId="5" fillId="0" borderId="0" applyFont="0" applyFill="0" applyBorder="0" applyAlignment="0"/>
    <xf numFmtId="0" fontId="5" fillId="0" borderId="0" applyFont="0" applyFill="0" applyBorder="0" applyAlignment="0"/>
    <xf numFmtId="0" fontId="4" fillId="0" borderId="0" applyFill="0" applyBorder="0"/>
    <xf numFmtId="0" fontId="4" fillId="0" borderId="0"/>
    <xf numFmtId="191" fontId="43" fillId="0" borderId="0" applyNumberFormat="0" applyFill="0" applyBorder="0" applyAlignment="0" applyProtection="0"/>
    <xf numFmtId="202" fontId="5" fillId="0" borderId="0" applyFont="0" applyFill="0" applyBorder="0" applyAlignment="0" applyProtection="0"/>
    <xf numFmtId="40" fontId="43" fillId="0" borderId="0">
      <alignment horizontal="left"/>
    </xf>
    <xf numFmtId="0" fontId="4" fillId="0" borderId="0"/>
    <xf numFmtId="200" fontId="5" fillId="0" borderId="0" applyFont="0" applyFill="0" applyBorder="0" applyAlignment="0" applyProtection="0"/>
    <xf numFmtId="191" fontId="11" fillId="0" borderId="0"/>
    <xf numFmtId="0" fontId="5" fillId="0" borderId="0" applyFont="0" applyFill="0" applyBorder="0" applyAlignment="0" applyProtection="0"/>
    <xf numFmtId="0" fontId="81" fillId="0" borderId="0"/>
    <xf numFmtId="40" fontId="82" fillId="2" borderId="0">
      <alignment horizontal="right"/>
    </xf>
    <xf numFmtId="0" fontId="83" fillId="2" borderId="0">
      <alignment horizontal="right"/>
    </xf>
    <xf numFmtId="0" fontId="84" fillId="2" borderId="31"/>
    <xf numFmtId="0" fontId="84" fillId="0" borderId="0" applyBorder="0">
      <alignment horizontal="centerContinuous"/>
    </xf>
    <xf numFmtId="0" fontId="85" fillId="0" borderId="0" applyBorder="0">
      <alignment horizontal="centerContinuous"/>
    </xf>
    <xf numFmtId="1" fontId="56" fillId="0" borderId="0" applyProtection="0">
      <alignment horizontal="right" vertical="center"/>
    </xf>
    <xf numFmtId="0" fontId="5" fillId="0" borderId="0"/>
    <xf numFmtId="193" fontId="4" fillId="0" borderId="0" applyFont="0" applyFill="0" applyBorder="0" applyAlignment="0"/>
    <xf numFmtId="192" fontId="5" fillId="0" borderId="0" applyFont="0" applyFill="0" applyBorder="0" applyAlignment="0"/>
    <xf numFmtId="197" fontId="4" fillId="0" borderId="0" applyFont="0" applyFill="0" applyBorder="0" applyAlignment="0"/>
    <xf numFmtId="198" fontId="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191" fontId="41" fillId="0" borderId="0" applyNumberFormat="0" applyFill="0" applyBorder="0" applyAlignment="0" applyProtection="0">
      <alignment horizontal="left"/>
    </xf>
    <xf numFmtId="0" fontId="4" fillId="0" borderId="22" applyNumberFormat="0" applyFill="0" applyBorder="0" applyAlignment="0" applyProtection="0">
      <protection hidden="1"/>
    </xf>
    <xf numFmtId="0" fontId="5" fillId="0" borderId="0">
      <alignment horizontal="right"/>
    </xf>
    <xf numFmtId="0" fontId="4" fillId="0" borderId="32">
      <alignment vertical="center"/>
    </xf>
    <xf numFmtId="38" fontId="72"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8"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67" fontId="4" fillId="0" borderId="0" applyFont="0" applyFill="0" applyBorder="0" applyAlignment="0" applyProtection="0"/>
    <xf numFmtId="168" fontId="86" fillId="0" borderId="0" applyFill="0" applyBorder="0" applyAlignment="0" applyProtection="0"/>
    <xf numFmtId="0" fontId="87" fillId="0" borderId="0"/>
    <xf numFmtId="191" fontId="5" fillId="56" borderId="0" applyNumberFormat="0" applyFont="0" applyBorder="0" applyAlignment="0">
      <protection hidden="1"/>
    </xf>
    <xf numFmtId="0" fontId="57" fillId="0" borderId="0" applyBorder="0" applyProtection="0">
      <alignment vertical="center"/>
    </xf>
    <xf numFmtId="213" fontId="57" fillId="0" borderId="2" applyBorder="0" applyProtection="0">
      <alignment horizontal="right" vertical="center"/>
    </xf>
    <xf numFmtId="0" fontId="58" fillId="57" borderId="0" applyBorder="0" applyProtection="0">
      <alignment horizontal="centerContinuous" vertical="center"/>
    </xf>
    <xf numFmtId="0" fontId="58" fillId="58" borderId="2" applyBorder="0" applyProtection="0">
      <alignment horizontal="centerContinuous" vertical="center"/>
    </xf>
    <xf numFmtId="0" fontId="57" fillId="0" borderId="0" applyBorder="0" applyProtection="0">
      <alignment vertical="center"/>
    </xf>
    <xf numFmtId="0" fontId="4" fillId="0" borderId="0"/>
    <xf numFmtId="0" fontId="59" fillId="0" borderId="0" applyFill="0" applyBorder="0" applyProtection="0">
      <alignment horizontal="left"/>
    </xf>
    <xf numFmtId="0" fontId="52" fillId="0" borderId="33" applyFill="0" applyBorder="0" applyProtection="0">
      <alignment horizontal="left" vertical="top"/>
    </xf>
    <xf numFmtId="0" fontId="49" fillId="0" borderId="0">
      <alignment horizontal="centerContinuous"/>
    </xf>
    <xf numFmtId="191" fontId="4" fillId="59" borderId="0" applyNumberFormat="0" applyFont="0" applyBorder="0" applyAlignment="0" applyProtection="0"/>
    <xf numFmtId="0" fontId="4" fillId="0" borderId="0"/>
    <xf numFmtId="0" fontId="4" fillId="0" borderId="0"/>
    <xf numFmtId="0" fontId="46" fillId="0" borderId="0" applyFill="0" applyBorder="0" applyAlignment="0" applyProtection="0">
      <alignment horizontal="right"/>
    </xf>
    <xf numFmtId="0" fontId="38" fillId="0" borderId="0" applyNumberFormat="0" applyFill="0" applyBorder="0" applyAlignment="0" applyProtection="0"/>
    <xf numFmtId="0" fontId="88" fillId="0" borderId="0" applyNumberFormat="0" applyFill="0" applyBorder="0" applyAlignment="0" applyProtection="0"/>
    <xf numFmtId="0" fontId="4" fillId="49" borderId="22"/>
    <xf numFmtId="0" fontId="67" fillId="0" borderId="34" applyNumberFormat="0" applyFont="0" applyFill="0" applyAlignment="0" applyProtection="0"/>
    <xf numFmtId="237" fontId="89" fillId="0" borderId="0">
      <alignment horizontal="left"/>
      <protection locked="0"/>
    </xf>
    <xf numFmtId="0" fontId="4" fillId="0" borderId="0">
      <alignment horizontal="fill"/>
    </xf>
    <xf numFmtId="191" fontId="47" fillId="0" borderId="0" applyNumberFormat="0" applyFill="0" applyBorder="0" applyAlignment="0" applyProtection="0"/>
    <xf numFmtId="184" fontId="4" fillId="0" borderId="0"/>
    <xf numFmtId="247" fontId="11" fillId="0" borderId="0"/>
    <xf numFmtId="247" fontId="11" fillId="0" borderId="0"/>
    <xf numFmtId="247" fontId="11" fillId="0" borderId="0"/>
    <xf numFmtId="247" fontId="11" fillId="0" borderId="0"/>
    <xf numFmtId="247" fontId="11" fillId="0" borderId="0"/>
    <xf numFmtId="184"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47" fontId="11" fillId="0" borderId="0"/>
    <xf numFmtId="213" fontId="4" fillId="0" borderId="0"/>
    <xf numFmtId="247" fontId="11" fillId="0" borderId="0"/>
    <xf numFmtId="247" fontId="11" fillId="0" borderId="0"/>
    <xf numFmtId="212" fontId="4" fillId="0" borderId="0"/>
    <xf numFmtId="212" fontId="4" fillId="0" borderId="0"/>
    <xf numFmtId="212" fontId="4" fillId="0" borderId="0"/>
    <xf numFmtId="212" fontId="4" fillId="0" borderId="0"/>
    <xf numFmtId="212" fontId="4" fillId="0" borderId="0"/>
    <xf numFmtId="212" fontId="4" fillId="0" borderId="0"/>
    <xf numFmtId="212" fontId="4" fillId="0" borderId="0"/>
    <xf numFmtId="218" fontId="60" fillId="0" borderId="2" applyBorder="0" applyProtection="0">
      <alignment horizontal="right"/>
    </xf>
    <xf numFmtId="1" fontId="90" fillId="0" borderId="22">
      <alignment horizontal="center"/>
    </xf>
    <xf numFmtId="227" fontId="4" fillId="0" borderId="0" applyFont="0" applyFill="0" applyBorder="0" applyAlignment="0" applyProtection="0"/>
    <xf numFmtId="9" fontId="91" fillId="0" borderId="0" applyFont="0" applyFill="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182" fontId="39" fillId="0" borderId="0"/>
    <xf numFmtId="0" fontId="1" fillId="23" borderId="17" applyNumberFormat="0" applyFont="0" applyAlignment="0" applyProtection="0"/>
    <xf numFmtId="0" fontId="1" fillId="23" borderId="17" applyNumberFormat="0" applyFont="0" applyAlignment="0" applyProtection="0"/>
    <xf numFmtId="171" fontId="4" fillId="0" borderId="0" applyFont="0" applyFill="0" applyBorder="0" applyAlignment="0" applyProtection="0"/>
    <xf numFmtId="9" fontId="1" fillId="0" borderId="0" applyFont="0" applyFill="0" applyBorder="0" applyAlignment="0" applyProtection="0"/>
    <xf numFmtId="0" fontId="92" fillId="0" borderId="0" applyNumberFormat="0" applyFill="0" applyBorder="0" applyAlignment="0" applyProtection="0"/>
    <xf numFmtId="0" fontId="93" fillId="19" borderId="0" applyNumberFormat="0" applyBorder="0" applyAlignment="0" applyProtection="0"/>
    <xf numFmtId="0" fontId="1" fillId="23" borderId="17" applyNumberFormat="0" applyFont="0" applyAlignment="0" applyProtection="0"/>
    <xf numFmtId="0" fontId="37" fillId="27"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9" borderId="0" applyNumberFormat="0" applyBorder="0" applyAlignment="0" applyProtection="0"/>
    <xf numFmtId="0" fontId="37" fillId="43" borderId="0" applyNumberFormat="0" applyBorder="0" applyAlignment="0" applyProtection="0"/>
    <xf numFmtId="0" fontId="37" fillId="47" borderId="0" applyNumberFormat="0" applyBorder="0" applyAlignment="0" applyProtection="0"/>
    <xf numFmtId="254" fontId="4" fillId="0" borderId="0" applyFont="0" applyFill="0" applyBorder="0" applyAlignment="0" applyProtection="0"/>
    <xf numFmtId="9" fontId="4"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0" fontId="4" fillId="0" borderId="0" applyFill="0" applyBorder="0"/>
    <xf numFmtId="0" fontId="4" fillId="0" borderId="0"/>
    <xf numFmtId="0" fontId="4" fillId="0" borderId="0"/>
    <xf numFmtId="0" fontId="4" fillId="0" borderId="0"/>
    <xf numFmtId="0" fontId="4" fillId="0" borderId="0"/>
    <xf numFmtId="182" fontId="4" fillId="0" borderId="0" applyFont="0" applyFill="0" applyBorder="0" applyAlignment="0" applyProtection="0"/>
    <xf numFmtId="9" fontId="1" fillId="0" borderId="0" applyFont="0" applyFill="0" applyBorder="0" applyAlignment="0" applyProtection="0"/>
    <xf numFmtId="171" fontId="4" fillId="0" borderId="0" applyFont="0" applyFill="0" applyBorder="0" applyAlignment="0" applyProtection="0"/>
    <xf numFmtId="171" fontId="1" fillId="0" borderId="0" applyFont="0" applyFill="0" applyBorder="0" applyAlignment="0" applyProtection="0"/>
    <xf numFmtId="190" fontId="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171" fontId="39" fillId="0" borderId="0" applyFont="0" applyFill="0" applyBorder="0" applyAlignment="0" applyProtection="0"/>
  </cellStyleXfs>
  <cellXfs count="408">
    <xf numFmtId="0" fontId="0" fillId="0" borderId="0" xfId="0"/>
    <xf numFmtId="182" fontId="9" fillId="0" borderId="0" xfId="0" applyNumberFormat="1" applyFont="1"/>
    <xf numFmtId="0" fontId="10" fillId="0" borderId="0" xfId="4" applyFont="1" applyAlignment="1">
      <alignment horizontal="left" vertical="center"/>
    </xf>
    <xf numFmtId="0" fontId="11" fillId="0" borderId="0" xfId="4" applyFont="1" applyAlignment="1">
      <alignment horizontal="center" vertical="center"/>
    </xf>
    <xf numFmtId="0" fontId="11" fillId="0" borderId="0" xfId="4" applyFont="1" applyAlignment="1">
      <alignment vertical="center"/>
    </xf>
    <xf numFmtId="178" fontId="10" fillId="0" borderId="0" xfId="3" applyFont="1" applyAlignment="1">
      <alignment vertical="center"/>
    </xf>
    <xf numFmtId="10" fontId="12" fillId="0" borderId="0" xfId="5" applyNumberFormat="1" applyFont="1" applyAlignment="1">
      <alignment horizontal="center" vertical="center"/>
    </xf>
    <xf numFmtId="0" fontId="13" fillId="0" borderId="0" xfId="4" applyFont="1" applyAlignment="1">
      <alignment horizontal="center" vertical="center"/>
    </xf>
    <xf numFmtId="172" fontId="14" fillId="3" borderId="0" xfId="7" applyNumberFormat="1" applyFont="1" applyFill="1" applyAlignment="1">
      <alignment horizontal="left" vertical="center" wrapText="1"/>
    </xf>
    <xf numFmtId="17" fontId="14" fillId="3" borderId="0" xfId="7" applyNumberFormat="1" applyFont="1" applyFill="1" applyAlignment="1">
      <alignment horizontal="right" vertical="center" wrapText="1"/>
    </xf>
    <xf numFmtId="17" fontId="14" fillId="3" borderId="0" xfId="8" applyNumberFormat="1" applyFont="1" applyFill="1" applyAlignment="1">
      <alignment horizontal="right" vertical="center" wrapText="1"/>
    </xf>
    <xf numFmtId="17" fontId="14" fillId="10" borderId="0" xfId="7" applyNumberFormat="1" applyFont="1" applyFill="1" applyAlignment="1">
      <alignment horizontal="right" vertical="center" wrapText="1"/>
    </xf>
    <xf numFmtId="0" fontId="11" fillId="0" borderId="0" xfId="0" applyFont="1" applyAlignment="1">
      <alignment vertical="center"/>
    </xf>
    <xf numFmtId="172" fontId="11" fillId="0" borderId="0" xfId="7" applyNumberFormat="1" applyFont="1" applyAlignment="1">
      <alignment horizontal="right" vertical="center"/>
    </xf>
    <xf numFmtId="174" fontId="11" fillId="0" borderId="0" xfId="0" applyNumberFormat="1" applyFont="1" applyAlignment="1">
      <alignment horizontal="right" vertical="center"/>
    </xf>
    <xf numFmtId="174" fontId="11" fillId="12" borderId="0" xfId="0" applyNumberFormat="1" applyFont="1" applyFill="1" applyAlignment="1">
      <alignment horizontal="right" vertical="center"/>
    </xf>
    <xf numFmtId="174" fontId="11" fillId="9" borderId="0" xfId="0" applyNumberFormat="1" applyFont="1" applyFill="1" applyAlignment="1">
      <alignment horizontal="right" vertical="center"/>
    </xf>
    <xf numFmtId="0" fontId="10" fillId="0" borderId="0" xfId="4" applyFont="1" applyAlignment="1">
      <alignment vertical="center"/>
    </xf>
    <xf numFmtId="172" fontId="10" fillId="0" borderId="0" xfId="7" applyNumberFormat="1" applyFont="1" applyFill="1" applyAlignment="1">
      <alignment horizontal="right" vertical="center"/>
    </xf>
    <xf numFmtId="10" fontId="11" fillId="0" borderId="0" xfId="5" applyNumberFormat="1" applyFont="1" applyAlignment="1">
      <alignment vertical="center"/>
    </xf>
    <xf numFmtId="0" fontId="10" fillId="0" borderId="6" xfId="4" applyFont="1" applyBorder="1" applyAlignment="1">
      <alignment vertical="center"/>
    </xf>
    <xf numFmtId="172" fontId="10" fillId="0" borderId="6" xfId="7" applyNumberFormat="1" applyFont="1" applyFill="1" applyBorder="1" applyAlignment="1">
      <alignment horizontal="right" vertical="center"/>
    </xf>
    <xf numFmtId="172" fontId="11" fillId="0" borderId="0" xfId="7" applyNumberFormat="1" applyFont="1" applyFill="1" applyAlignment="1">
      <alignment horizontal="right" vertical="center"/>
    </xf>
    <xf numFmtId="173" fontId="15" fillId="0" borderId="0" xfId="0" applyNumberFormat="1" applyFont="1" applyAlignment="1">
      <alignment horizontal="right" vertical="center"/>
    </xf>
    <xf numFmtId="174" fontId="11" fillId="5" borderId="0" xfId="0" applyNumberFormat="1" applyFont="1" applyFill="1" applyAlignment="1">
      <alignment horizontal="right" vertical="center"/>
    </xf>
    <xf numFmtId="174" fontId="11" fillId="6" borderId="0" xfId="0" applyNumberFormat="1" applyFont="1" applyFill="1" applyAlignment="1">
      <alignment horizontal="right" vertical="center"/>
    </xf>
    <xf numFmtId="172" fontId="10" fillId="0" borderId="0" xfId="7" applyNumberFormat="1" applyFont="1" applyFill="1" applyBorder="1" applyAlignment="1">
      <alignment horizontal="right" vertical="center"/>
    </xf>
    <xf numFmtId="172" fontId="11" fillId="0" borderId="0" xfId="4" applyNumberFormat="1" applyFont="1" applyAlignment="1">
      <alignment vertical="center"/>
    </xf>
    <xf numFmtId="0" fontId="10" fillId="0" borderId="3" xfId="4" applyFont="1" applyBorder="1" applyAlignment="1">
      <alignment vertical="center"/>
    </xf>
    <xf numFmtId="172" fontId="10" fillId="0" borderId="5" xfId="7" applyNumberFormat="1" applyFont="1" applyFill="1" applyBorder="1" applyAlignment="1">
      <alignment horizontal="right" vertical="center"/>
    </xf>
    <xf numFmtId="0" fontId="16" fillId="0" borderId="4" xfId="4" applyFont="1" applyBorder="1" applyAlignment="1">
      <alignment vertical="center"/>
    </xf>
    <xf numFmtId="175" fontId="16" fillId="0" borderId="0" xfId="5" applyNumberFormat="1" applyFont="1" applyFill="1" applyBorder="1" applyAlignment="1">
      <alignment horizontal="right" vertical="center"/>
    </xf>
    <xf numFmtId="0" fontId="10" fillId="0" borderId="4" xfId="4" applyFont="1" applyBorder="1" applyAlignment="1">
      <alignment vertical="center"/>
    </xf>
    <xf numFmtId="0" fontId="16" fillId="0" borderId="0" xfId="4" applyFont="1" applyAlignment="1">
      <alignment vertical="center"/>
    </xf>
    <xf numFmtId="0" fontId="16" fillId="0" borderId="8" xfId="4" applyFont="1" applyBorder="1" applyAlignment="1">
      <alignment vertical="center"/>
    </xf>
    <xf numFmtId="175" fontId="16" fillId="0" borderId="9" xfId="5" applyNumberFormat="1" applyFont="1" applyFill="1" applyBorder="1" applyAlignment="1">
      <alignment horizontal="right" vertical="center"/>
    </xf>
    <xf numFmtId="175" fontId="16" fillId="7" borderId="9" xfId="5" applyNumberFormat="1" applyFont="1" applyFill="1" applyBorder="1" applyAlignment="1">
      <alignment horizontal="right" vertical="center"/>
    </xf>
    <xf numFmtId="0" fontId="11" fillId="0" borderId="0" xfId="4" applyFont="1" applyAlignment="1">
      <alignment horizontal="right" vertical="center"/>
    </xf>
    <xf numFmtId="172" fontId="11" fillId="0" borderId="0" xfId="4" applyNumberFormat="1" applyFont="1" applyAlignment="1">
      <alignment horizontal="right" vertical="center"/>
    </xf>
    <xf numFmtId="0" fontId="11" fillId="0" borderId="3" xfId="4" applyFont="1" applyBorder="1" applyAlignment="1">
      <alignment vertical="center"/>
    </xf>
    <xf numFmtId="180" fontId="11" fillId="2" borderId="5" xfId="8" applyNumberFormat="1" applyFont="1" applyFill="1" applyBorder="1" applyAlignment="1">
      <alignment horizontal="right" vertical="center"/>
    </xf>
    <xf numFmtId="0" fontId="11" fillId="0" borderId="7" xfId="4" applyFont="1" applyBorder="1" applyAlignment="1">
      <alignment vertical="center"/>
    </xf>
    <xf numFmtId="180" fontId="11" fillId="2" borderId="2" xfId="8" applyNumberFormat="1" applyFont="1" applyFill="1" applyBorder="1" applyAlignment="1">
      <alignment horizontal="right" vertical="center"/>
    </xf>
    <xf numFmtId="0" fontId="11" fillId="0" borderId="4" xfId="4" applyFont="1" applyBorder="1" applyAlignment="1">
      <alignment vertical="center"/>
    </xf>
    <xf numFmtId="180" fontId="11" fillId="2" borderId="0" xfId="8" applyNumberFormat="1" applyFont="1" applyFill="1" applyBorder="1" applyAlignment="1">
      <alignment horizontal="right" vertical="center"/>
    </xf>
    <xf numFmtId="0" fontId="14" fillId="4" borderId="4" xfId="4" applyFont="1" applyFill="1" applyBorder="1" applyAlignment="1">
      <alignment vertical="center"/>
    </xf>
    <xf numFmtId="180" fontId="14" fillId="4" borderId="0" xfId="8" applyNumberFormat="1" applyFont="1" applyFill="1" applyBorder="1" applyAlignment="1">
      <alignment horizontal="right" vertical="center"/>
    </xf>
    <xf numFmtId="180" fontId="14" fillId="11" borderId="0" xfId="8" applyNumberFormat="1" applyFont="1" applyFill="1" applyBorder="1" applyAlignment="1">
      <alignment horizontal="right" vertical="center"/>
    </xf>
    <xf numFmtId="0" fontId="14" fillId="4" borderId="8" xfId="4" applyFont="1" applyFill="1" applyBorder="1" applyAlignment="1">
      <alignment vertical="center"/>
    </xf>
    <xf numFmtId="180" fontId="14" fillId="4" borderId="9" xfId="8" applyNumberFormat="1" applyFont="1" applyFill="1" applyBorder="1" applyAlignment="1">
      <alignment horizontal="right" vertical="center"/>
    </xf>
    <xf numFmtId="180" fontId="14" fillId="11" borderId="9" xfId="8" applyNumberFormat="1" applyFont="1" applyFill="1" applyBorder="1" applyAlignment="1">
      <alignment horizontal="right" vertical="center"/>
    </xf>
    <xf numFmtId="180" fontId="14" fillId="0" borderId="0" xfId="8" applyNumberFormat="1" applyFont="1" applyFill="1" applyAlignment="1">
      <alignment horizontal="right" vertical="center"/>
    </xf>
    <xf numFmtId="180" fontId="11" fillId="0" borderId="0" xfId="4" applyNumberFormat="1" applyFont="1" applyAlignment="1">
      <alignment vertical="center"/>
    </xf>
    <xf numFmtId="180" fontId="11" fillId="0" borderId="0" xfId="8" applyNumberFormat="1" applyFont="1" applyFill="1" applyAlignment="1">
      <alignment horizontal="right" vertical="center"/>
    </xf>
    <xf numFmtId="180" fontId="11" fillId="2" borderId="0" xfId="8" applyNumberFormat="1" applyFont="1" applyFill="1" applyAlignment="1">
      <alignment horizontal="right" vertical="center"/>
    </xf>
    <xf numFmtId="180" fontId="10" fillId="0" borderId="0" xfId="8" applyNumberFormat="1" applyFont="1" applyFill="1" applyAlignment="1">
      <alignment horizontal="right" vertical="center"/>
    </xf>
    <xf numFmtId="0" fontId="10" fillId="0" borderId="0" xfId="0" applyFont="1" applyAlignment="1">
      <alignment vertical="center"/>
    </xf>
    <xf numFmtId="0" fontId="11" fillId="0" borderId="0" xfId="0" applyFont="1" applyAlignment="1">
      <alignment horizontal="right" vertical="center"/>
    </xf>
    <xf numFmtId="180" fontId="10" fillId="0" borderId="0" xfId="7" applyNumberFormat="1" applyFont="1" applyFill="1" applyAlignment="1">
      <alignment horizontal="right" vertical="center"/>
    </xf>
    <xf numFmtId="180" fontId="10" fillId="0" borderId="0" xfId="7" applyNumberFormat="1" applyFont="1" applyFill="1" applyAlignment="1">
      <alignment vertical="center"/>
    </xf>
    <xf numFmtId="180" fontId="14" fillId="0" borderId="0" xfId="7" applyNumberFormat="1" applyFont="1" applyFill="1" applyAlignment="1">
      <alignment vertical="center"/>
    </xf>
    <xf numFmtId="0" fontId="11" fillId="5" borderId="0" xfId="4" applyFont="1" applyFill="1" applyAlignment="1">
      <alignment vertical="center"/>
    </xf>
    <xf numFmtId="0" fontId="11" fillId="6" borderId="0" xfId="4" applyFont="1" applyFill="1" applyAlignment="1">
      <alignment vertical="center"/>
    </xf>
    <xf numFmtId="0" fontId="11" fillId="6" borderId="0" xfId="4" applyFont="1" applyFill="1" applyAlignment="1">
      <alignment horizontal="center" vertical="center"/>
    </xf>
    <xf numFmtId="0" fontId="11" fillId="7" borderId="0" xfId="4" applyFont="1" applyFill="1" applyAlignment="1">
      <alignment vertical="center"/>
    </xf>
    <xf numFmtId="0" fontId="11" fillId="7" borderId="0" xfId="4" applyFont="1" applyFill="1" applyAlignment="1">
      <alignment horizontal="center" vertical="center"/>
    </xf>
    <xf numFmtId="175" fontId="11" fillId="0" borderId="0" xfId="4" applyNumberFormat="1" applyFont="1" applyAlignment="1">
      <alignment vertical="center"/>
    </xf>
    <xf numFmtId="175" fontId="11" fillId="0" borderId="0" xfId="4" applyNumberFormat="1" applyFont="1" applyAlignment="1">
      <alignment horizontal="center" vertical="center"/>
    </xf>
    <xf numFmtId="0" fontId="11" fillId="9" borderId="0" xfId="4" applyFont="1" applyFill="1" applyAlignment="1">
      <alignment vertical="center"/>
    </xf>
    <xf numFmtId="0" fontId="11" fillId="9" borderId="0" xfId="4" applyFont="1" applyFill="1" applyAlignment="1">
      <alignment horizontal="center" vertical="center"/>
    </xf>
    <xf numFmtId="175" fontId="11" fillId="9" borderId="0" xfId="4" applyNumberFormat="1" applyFont="1" applyFill="1" applyAlignment="1">
      <alignment horizontal="center" vertical="center"/>
    </xf>
    <xf numFmtId="10" fontId="11" fillId="0" borderId="0" xfId="4" applyNumberFormat="1" applyFont="1" applyAlignment="1">
      <alignment horizontal="center" vertical="center"/>
    </xf>
    <xf numFmtId="176" fontId="11" fillId="0" borderId="0" xfId="4" applyNumberFormat="1" applyFont="1" applyAlignment="1">
      <alignment horizontal="center" vertical="center"/>
    </xf>
    <xf numFmtId="0" fontId="11" fillId="12" borderId="0" xfId="4" applyFont="1" applyFill="1" applyAlignment="1">
      <alignment vertical="center"/>
    </xf>
    <xf numFmtId="175" fontId="11" fillId="0" borderId="0" xfId="5" applyNumberFormat="1" applyFont="1" applyBorder="1" applyAlignment="1">
      <alignment horizontal="center" vertical="center"/>
    </xf>
    <xf numFmtId="172" fontId="11" fillId="0" borderId="0" xfId="7" applyNumberFormat="1" applyFont="1" applyAlignment="1">
      <alignment horizontal="center" vertical="center"/>
    </xf>
    <xf numFmtId="171" fontId="11" fillId="0" borderId="0" xfId="4" applyNumberFormat="1" applyFont="1" applyAlignment="1">
      <alignment horizontal="center" vertical="center"/>
    </xf>
    <xf numFmtId="0" fontId="11" fillId="0" borderId="0" xfId="2" applyFont="1" applyAlignment="1">
      <alignment vertical="center"/>
    </xf>
    <xf numFmtId="0" fontId="11" fillId="0" borderId="0" xfId="2" applyFont="1" applyAlignment="1">
      <alignment horizontal="center" vertical="center"/>
    </xf>
    <xf numFmtId="178" fontId="17" fillId="0" borderId="0" xfId="11" applyFont="1" applyAlignment="1">
      <alignment vertical="center"/>
    </xf>
    <xf numFmtId="2" fontId="11" fillId="0" borderId="0" xfId="2" applyNumberFormat="1" applyFont="1" applyAlignment="1">
      <alignment vertical="center"/>
    </xf>
    <xf numFmtId="180" fontId="11" fillId="0" borderId="0" xfId="2" applyNumberFormat="1" applyFont="1" applyAlignment="1">
      <alignment vertical="center"/>
    </xf>
    <xf numFmtId="0" fontId="14" fillId="3" borderId="0" xfId="2" applyFont="1" applyFill="1" applyAlignment="1">
      <alignment vertical="center"/>
    </xf>
    <xf numFmtId="0" fontId="14" fillId="3" borderId="0" xfId="2" applyFont="1" applyFill="1" applyAlignment="1">
      <alignment horizontal="center" vertical="center"/>
    </xf>
    <xf numFmtId="17" fontId="14" fillId="3" borderId="0" xfId="2" applyNumberFormat="1" applyFont="1" applyFill="1" applyAlignment="1">
      <alignment horizontal="right" vertical="center"/>
    </xf>
    <xf numFmtId="17" fontId="14" fillId="10" borderId="0" xfId="2" applyNumberFormat="1" applyFont="1" applyFill="1" applyAlignment="1">
      <alignment horizontal="right" vertical="center"/>
    </xf>
    <xf numFmtId="17" fontId="14" fillId="4" borderId="0" xfId="12" applyNumberFormat="1" applyFont="1" applyFill="1" applyAlignment="1">
      <alignment horizontal="left" vertical="center"/>
    </xf>
    <xf numFmtId="17" fontId="14" fillId="4" borderId="0" xfId="12" applyNumberFormat="1" applyFont="1" applyFill="1" applyAlignment="1">
      <alignment horizontal="center" vertical="center"/>
    </xf>
    <xf numFmtId="17" fontId="14" fillId="4" borderId="0" xfId="12" applyNumberFormat="1" applyFont="1" applyFill="1" applyAlignment="1">
      <alignment horizontal="right" vertical="center"/>
    </xf>
    <xf numFmtId="17" fontId="14" fillId="11" borderId="0" xfId="12" applyNumberFormat="1" applyFont="1" applyFill="1" applyAlignment="1">
      <alignment horizontal="right" vertical="center"/>
    </xf>
    <xf numFmtId="0" fontId="11" fillId="0" borderId="0" xfId="12" applyFont="1" applyAlignment="1">
      <alignment vertical="center"/>
    </xf>
    <xf numFmtId="0" fontId="11" fillId="0" borderId="0" xfId="12" applyFont="1" applyAlignment="1">
      <alignment horizontal="center" vertical="center"/>
    </xf>
    <xf numFmtId="180" fontId="11" fillId="0" borderId="0" xfId="7" applyNumberFormat="1" applyFont="1" applyBorder="1" applyAlignment="1">
      <alignment horizontal="right" vertical="center"/>
    </xf>
    <xf numFmtId="176" fontId="11" fillId="0" borderId="0" xfId="7" applyNumberFormat="1" applyFont="1" applyBorder="1" applyAlignment="1">
      <alignment horizontal="right" vertical="center"/>
    </xf>
    <xf numFmtId="180" fontId="11" fillId="0" borderId="0" xfId="13" applyNumberFormat="1" applyFont="1" applyBorder="1" applyAlignment="1">
      <alignment horizontal="right" vertical="center"/>
    </xf>
    <xf numFmtId="0" fontId="10" fillId="0" borderId="1" xfId="2" applyFont="1" applyBorder="1" applyAlignment="1">
      <alignment vertical="center"/>
    </xf>
    <xf numFmtId="0" fontId="10" fillId="0" borderId="1" xfId="2" applyFont="1" applyBorder="1" applyAlignment="1">
      <alignment horizontal="center" vertical="center"/>
    </xf>
    <xf numFmtId="180" fontId="10" fillId="0" borderId="1" xfId="2" applyNumberFormat="1" applyFont="1" applyBorder="1" applyAlignment="1">
      <alignment horizontal="right" vertical="center"/>
    </xf>
    <xf numFmtId="175" fontId="11" fillId="0" borderId="0" xfId="5" applyNumberFormat="1" applyFont="1" applyBorder="1" applyAlignment="1">
      <alignment horizontal="right" vertical="center"/>
    </xf>
    <xf numFmtId="175" fontId="11" fillId="0" borderId="0" xfId="14" applyNumberFormat="1" applyFont="1" applyBorder="1" applyAlignment="1">
      <alignment horizontal="right" vertical="center"/>
    </xf>
    <xf numFmtId="175" fontId="11" fillId="0" borderId="0" xfId="7" applyNumberFormat="1" applyFont="1" applyBorder="1" applyAlignment="1">
      <alignment horizontal="right" vertical="center"/>
    </xf>
    <xf numFmtId="175" fontId="11" fillId="0" borderId="0" xfId="13" applyNumberFormat="1" applyFont="1" applyBorder="1" applyAlignment="1">
      <alignment horizontal="right" vertical="center"/>
    </xf>
    <xf numFmtId="175" fontId="10" fillId="0" borderId="1" xfId="5" applyNumberFormat="1" applyFont="1" applyBorder="1" applyAlignment="1">
      <alignment horizontal="right" vertical="center"/>
    </xf>
    <xf numFmtId="175" fontId="10" fillId="0" borderId="1" xfId="14" applyNumberFormat="1" applyFont="1" applyBorder="1" applyAlignment="1">
      <alignment horizontal="right" vertical="center"/>
    </xf>
    <xf numFmtId="180" fontId="11" fillId="0" borderId="0" xfId="2" applyNumberFormat="1" applyFont="1" applyAlignment="1">
      <alignment horizontal="center" vertical="center"/>
    </xf>
    <xf numFmtId="17" fontId="14" fillId="11" borderId="0" xfId="12" applyNumberFormat="1" applyFont="1" applyFill="1" applyAlignment="1">
      <alignment horizontal="left" vertical="center"/>
    </xf>
    <xf numFmtId="17" fontId="14" fillId="11" borderId="0" xfId="12" applyNumberFormat="1" applyFont="1" applyFill="1" applyAlignment="1">
      <alignment horizontal="center" vertical="center"/>
    </xf>
    <xf numFmtId="180" fontId="11" fillId="0" borderId="0" xfId="13" applyNumberFormat="1" applyFont="1" applyFill="1" applyBorder="1" applyAlignment="1">
      <alignment horizontal="right" vertical="center"/>
    </xf>
    <xf numFmtId="180" fontId="11" fillId="0" borderId="0" xfId="7" applyNumberFormat="1" applyFont="1" applyFill="1" applyBorder="1" applyAlignment="1">
      <alignment horizontal="right" vertical="center"/>
    </xf>
    <xf numFmtId="175" fontId="11" fillId="0" borderId="0" xfId="14" applyNumberFormat="1" applyFont="1" applyFill="1" applyBorder="1" applyAlignment="1">
      <alignment horizontal="right" vertical="center"/>
    </xf>
    <xf numFmtId="175" fontId="11" fillId="0" borderId="0" xfId="2" applyNumberFormat="1" applyFont="1" applyAlignment="1">
      <alignment vertical="center"/>
    </xf>
    <xf numFmtId="175" fontId="11" fillId="0" borderId="0" xfId="7" applyNumberFormat="1" applyFont="1" applyFill="1" applyBorder="1" applyAlignment="1">
      <alignment horizontal="right" vertical="center"/>
    </xf>
    <xf numFmtId="175" fontId="11" fillId="0" borderId="0" xfId="5" applyNumberFormat="1" applyFont="1" applyFill="1" applyBorder="1" applyAlignment="1">
      <alignment horizontal="right" vertical="center"/>
    </xf>
    <xf numFmtId="175" fontId="11" fillId="8" borderId="0" xfId="5" applyNumberFormat="1" applyFont="1" applyFill="1" applyBorder="1" applyAlignment="1">
      <alignment horizontal="right" vertical="center"/>
    </xf>
    <xf numFmtId="175" fontId="10" fillId="0" borderId="1" xfId="14" applyNumberFormat="1" applyFont="1" applyFill="1" applyBorder="1" applyAlignment="1">
      <alignment horizontal="right" vertical="center"/>
    </xf>
    <xf numFmtId="0" fontId="11" fillId="0" borderId="2" xfId="2" applyFont="1" applyBorder="1" applyAlignment="1">
      <alignment vertical="center"/>
    </xf>
    <xf numFmtId="0" fontId="11" fillId="0" borderId="2" xfId="2" applyFont="1" applyBorder="1" applyAlignment="1">
      <alignment horizontal="center" vertical="center"/>
    </xf>
    <xf numFmtId="180" fontId="11" fillId="0" borderId="2" xfId="13" applyNumberFormat="1" applyFont="1" applyBorder="1" applyAlignment="1">
      <alignment horizontal="right" vertical="center"/>
    </xf>
    <xf numFmtId="10" fontId="11" fillId="0" borderId="0" xfId="2" applyNumberFormat="1" applyFont="1" applyAlignment="1">
      <alignment horizontal="center" vertical="center"/>
    </xf>
    <xf numFmtId="175" fontId="11" fillId="0" borderId="2" xfId="2" applyNumberFormat="1" applyFont="1" applyBorder="1" applyAlignment="1">
      <alignment vertical="center"/>
    </xf>
    <xf numFmtId="184" fontId="11" fillId="0" borderId="0" xfId="2" applyNumberFormat="1" applyFont="1" applyAlignment="1">
      <alignment vertical="center"/>
    </xf>
    <xf numFmtId="178" fontId="17" fillId="0" borderId="0" xfId="3" applyFont="1" applyAlignment="1">
      <alignment vertical="center"/>
    </xf>
    <xf numFmtId="10" fontId="12" fillId="0" borderId="0" xfId="5" applyNumberFormat="1" applyFont="1" applyAlignment="1">
      <alignment vertical="center"/>
    </xf>
    <xf numFmtId="0" fontId="13" fillId="0" borderId="0" xfId="4" applyFont="1" applyAlignment="1">
      <alignment vertical="center"/>
    </xf>
    <xf numFmtId="181" fontId="18" fillId="0" borderId="0" xfId="4" applyNumberFormat="1" applyFont="1" applyAlignment="1">
      <alignment horizontal="right" vertical="center"/>
    </xf>
    <xf numFmtId="172" fontId="14" fillId="4" borderId="0" xfId="7" applyNumberFormat="1" applyFont="1" applyFill="1" applyAlignment="1">
      <alignment horizontal="left" vertical="center" wrapText="1"/>
    </xf>
    <xf numFmtId="17" fontId="14" fillId="11" borderId="0" xfId="7" applyNumberFormat="1" applyFont="1" applyFill="1" applyAlignment="1">
      <alignment horizontal="right" vertical="center" wrapText="1"/>
    </xf>
    <xf numFmtId="172" fontId="14" fillId="0" borderId="0" xfId="7" applyNumberFormat="1" applyFont="1" applyFill="1" applyAlignment="1">
      <alignment horizontal="left" vertical="center" wrapText="1"/>
    </xf>
    <xf numFmtId="172" fontId="11" fillId="0" borderId="0" xfId="8" applyNumberFormat="1" applyFont="1" applyAlignment="1">
      <alignment horizontal="right" vertical="center"/>
    </xf>
    <xf numFmtId="172" fontId="11" fillId="0" borderId="0" xfId="8" applyNumberFormat="1" applyFont="1" applyFill="1" applyAlignment="1">
      <alignment horizontal="right" vertical="center"/>
    </xf>
    <xf numFmtId="172" fontId="11" fillId="2" borderId="0" xfId="7" applyNumberFormat="1" applyFont="1" applyFill="1" applyAlignment="1">
      <alignment horizontal="right" vertical="center"/>
    </xf>
    <xf numFmtId="172" fontId="10" fillId="0" borderId="0" xfId="8" applyNumberFormat="1" applyFont="1" applyFill="1" applyAlignment="1">
      <alignment horizontal="right" vertical="center"/>
    </xf>
    <xf numFmtId="172" fontId="10" fillId="0" borderId="6" xfId="8" applyNumberFormat="1" applyFont="1" applyFill="1" applyBorder="1" applyAlignment="1">
      <alignment horizontal="right" vertical="center"/>
    </xf>
    <xf numFmtId="17" fontId="14" fillId="4" borderId="0" xfId="8" applyNumberFormat="1" applyFont="1" applyFill="1" applyAlignment="1">
      <alignment horizontal="right" vertical="center" wrapText="1"/>
    </xf>
    <xf numFmtId="172" fontId="11" fillId="0" borderId="0" xfId="7" applyNumberFormat="1" applyFont="1" applyFill="1" applyBorder="1" applyAlignment="1">
      <alignment horizontal="right" vertical="center"/>
    </xf>
    <xf numFmtId="172" fontId="10" fillId="0" borderId="0" xfId="8" applyNumberFormat="1" applyFont="1" applyFill="1" applyBorder="1" applyAlignment="1">
      <alignment horizontal="right" vertical="center"/>
    </xf>
    <xf numFmtId="172" fontId="10" fillId="0" borderId="0" xfId="7" applyNumberFormat="1" applyFont="1" applyAlignment="1">
      <alignment horizontal="right" vertical="center"/>
    </xf>
    <xf numFmtId="172" fontId="10" fillId="2" borderId="0" xfId="7" applyNumberFormat="1" applyFont="1" applyFill="1" applyAlignment="1">
      <alignment horizontal="right" vertical="center"/>
    </xf>
    <xf numFmtId="172" fontId="10" fillId="0" borderId="0" xfId="8" applyNumberFormat="1" applyFont="1" applyAlignment="1">
      <alignment horizontal="right" vertical="center"/>
    </xf>
    <xf numFmtId="183" fontId="11" fillId="0" borderId="0" xfId="7" applyNumberFormat="1" applyFont="1" applyFill="1" applyAlignment="1">
      <alignment horizontal="right" vertical="center"/>
    </xf>
    <xf numFmtId="172" fontId="11" fillId="8" borderId="0" xfId="8" applyNumberFormat="1" applyFont="1" applyFill="1" applyAlignment="1">
      <alignment horizontal="right" vertical="center"/>
    </xf>
    <xf numFmtId="171" fontId="11" fillId="0" borderId="0" xfId="4" applyNumberFormat="1" applyFont="1" applyAlignment="1">
      <alignment vertical="center"/>
    </xf>
    <xf numFmtId="179" fontId="11" fillId="0" borderId="0" xfId="4" applyNumberFormat="1" applyFont="1" applyAlignment="1">
      <alignment vertical="center"/>
    </xf>
    <xf numFmtId="0" fontId="11" fillId="2" borderId="0" xfId="4" applyFont="1" applyFill="1" applyAlignment="1">
      <alignment vertical="center"/>
    </xf>
    <xf numFmtId="3" fontId="13" fillId="2" borderId="0" xfId="4" applyNumberFormat="1"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vertical="center"/>
    </xf>
    <xf numFmtId="172" fontId="11" fillId="2" borderId="0" xfId="0" applyNumberFormat="1" applyFont="1" applyFill="1" applyAlignment="1">
      <alignment vertical="center"/>
    </xf>
    <xf numFmtId="172" fontId="19" fillId="2" borderId="0" xfId="7" applyNumberFormat="1" applyFont="1" applyFill="1" applyAlignment="1">
      <alignment horizontal="center" vertical="center"/>
    </xf>
    <xf numFmtId="172" fontId="19" fillId="2" borderId="0" xfId="7" applyNumberFormat="1" applyFont="1" applyFill="1" applyAlignment="1">
      <alignment vertical="center"/>
    </xf>
    <xf numFmtId="0" fontId="14" fillId="3" borderId="0" xfId="0" applyFont="1" applyFill="1" applyAlignment="1">
      <alignment horizontal="left" vertical="center"/>
    </xf>
    <xf numFmtId="0" fontId="14" fillId="10" borderId="0" xfId="0" applyFont="1" applyFill="1" applyAlignment="1">
      <alignment horizontal="left" vertical="center"/>
    </xf>
    <xf numFmtId="0" fontId="14" fillId="4" borderId="0" xfId="0" applyFont="1" applyFill="1" applyAlignment="1">
      <alignment vertical="center"/>
    </xf>
    <xf numFmtId="17" fontId="14" fillId="4" borderId="0" xfId="0" applyNumberFormat="1" applyFont="1" applyFill="1" applyAlignment="1">
      <alignment horizontal="right" vertical="center"/>
    </xf>
    <xf numFmtId="17" fontId="14" fillId="11" borderId="0" xfId="0" applyNumberFormat="1" applyFont="1" applyFill="1" applyAlignment="1">
      <alignment horizontal="right" vertical="center"/>
    </xf>
    <xf numFmtId="0" fontId="14" fillId="11" borderId="0" xfId="0" applyFont="1" applyFill="1" applyAlignment="1">
      <alignment horizontal="right" vertical="center"/>
    </xf>
    <xf numFmtId="173" fontId="11" fillId="0" borderId="0" xfId="0" applyNumberFormat="1" applyFont="1" applyAlignment="1">
      <alignment horizontal="right" vertical="center"/>
    </xf>
    <xf numFmtId="173" fontId="11" fillId="8" borderId="0" xfId="0" applyNumberFormat="1" applyFont="1" applyFill="1" applyAlignment="1">
      <alignment horizontal="right" vertical="center"/>
    </xf>
    <xf numFmtId="0" fontId="10" fillId="0" borderId="1" xfId="0" applyFont="1" applyBorder="1" applyAlignment="1">
      <alignment vertical="center"/>
    </xf>
    <xf numFmtId="0" fontId="10" fillId="2" borderId="0" xfId="0" applyFont="1" applyFill="1" applyAlignment="1">
      <alignment vertical="center"/>
    </xf>
    <xf numFmtId="3" fontId="10" fillId="2" borderId="0" xfId="0" applyNumberFormat="1" applyFont="1" applyFill="1" applyAlignment="1">
      <alignment horizontal="center" vertical="center"/>
    </xf>
    <xf numFmtId="173" fontId="11" fillId="2" borderId="0" xfId="0" applyNumberFormat="1" applyFont="1" applyFill="1" applyAlignment="1">
      <alignment vertical="center"/>
    </xf>
    <xf numFmtId="0" fontId="16" fillId="8" borderId="0" xfId="0" applyFont="1" applyFill="1" applyAlignment="1">
      <alignment vertical="center"/>
    </xf>
    <xf numFmtId="0" fontId="10" fillId="2" borderId="0" xfId="0" applyFont="1" applyFill="1" applyAlignment="1">
      <alignment horizontal="center" vertical="center"/>
    </xf>
    <xf numFmtId="175" fontId="10" fillId="2" borderId="0" xfId="0" applyNumberFormat="1" applyFont="1" applyFill="1" applyAlignment="1">
      <alignment horizontal="center" vertical="center"/>
    </xf>
    <xf numFmtId="173" fontId="11" fillId="13" borderId="0" xfId="0" applyNumberFormat="1" applyFont="1" applyFill="1" applyAlignment="1">
      <alignment horizontal="right" vertical="center"/>
    </xf>
    <xf numFmtId="0" fontId="11" fillId="0" borderId="1" xfId="0" applyFont="1" applyBorder="1" applyAlignment="1">
      <alignment vertical="center"/>
    </xf>
    <xf numFmtId="173" fontId="11" fillId="0" borderId="1" xfId="0" applyNumberFormat="1" applyFont="1" applyBorder="1" applyAlignment="1">
      <alignment horizontal="right" vertical="center"/>
    </xf>
    <xf numFmtId="173" fontId="20" fillId="0" borderId="0" xfId="0" applyNumberFormat="1" applyFont="1" applyAlignment="1">
      <alignment horizontal="right" vertical="center"/>
    </xf>
    <xf numFmtId="0" fontId="11" fillId="13" borderId="0" xfId="0" applyFont="1" applyFill="1" applyAlignment="1">
      <alignment vertical="center"/>
    </xf>
    <xf numFmtId="2" fontId="10" fillId="0" borderId="0" xfId="0" applyNumberFormat="1" applyFont="1" applyAlignment="1">
      <alignment vertical="center"/>
    </xf>
    <xf numFmtId="3" fontId="4" fillId="0" borderId="0" xfId="0" applyNumberFormat="1" applyFont="1" applyAlignment="1">
      <alignment horizontal="center" wrapText="1"/>
    </xf>
    <xf numFmtId="0" fontId="4" fillId="0" borderId="0" xfId="0" applyFont="1" applyAlignment="1">
      <alignment horizontal="center" wrapText="1"/>
    </xf>
    <xf numFmtId="4" fontId="4" fillId="0" borderId="0" xfId="0" applyNumberFormat="1" applyFont="1" applyAlignment="1">
      <alignment horizontal="center" wrapText="1"/>
    </xf>
    <xf numFmtId="175" fontId="10" fillId="0" borderId="0" xfId="5" applyNumberFormat="1" applyFont="1" applyFill="1" applyBorder="1" applyAlignment="1">
      <alignment vertical="center"/>
    </xf>
    <xf numFmtId="3" fontId="13" fillId="0" borderId="0" xfId="4" applyNumberFormat="1" applyFont="1" applyAlignment="1">
      <alignment horizontal="center" vertical="center"/>
    </xf>
    <xf numFmtId="181" fontId="21" fillId="0" borderId="0" xfId="4" applyNumberFormat="1" applyFont="1" applyAlignment="1">
      <alignment horizontal="right" vertical="center"/>
    </xf>
    <xf numFmtId="175" fontId="11" fillId="0" borderId="0" xfId="5" applyNumberFormat="1" applyFont="1" applyFill="1" applyAlignment="1">
      <alignment horizontal="right" vertical="center"/>
    </xf>
    <xf numFmtId="0" fontId="11" fillId="0" borderId="0" xfId="0" applyFont="1" applyAlignment="1">
      <alignment horizontal="left" vertical="center" indent="1"/>
    </xf>
    <xf numFmtId="175" fontId="11" fillId="0" borderId="2" xfId="5" applyNumberFormat="1" applyFont="1" applyFill="1" applyBorder="1" applyAlignment="1">
      <alignment horizontal="right" vertical="center"/>
    </xf>
    <xf numFmtId="171" fontId="11" fillId="0" borderId="0" xfId="7" applyFont="1" applyAlignment="1">
      <alignment vertical="center"/>
    </xf>
    <xf numFmtId="171" fontId="11" fillId="0" borderId="0" xfId="7" applyFont="1" applyFill="1" applyAlignment="1">
      <alignment vertical="center"/>
    </xf>
    <xf numFmtId="3" fontId="11" fillId="2" borderId="0" xfId="0" applyNumberFormat="1" applyFont="1" applyFill="1" applyAlignment="1">
      <alignment vertical="center"/>
    </xf>
    <xf numFmtId="172" fontId="11" fillId="0" borderId="0" xfId="7" applyNumberFormat="1" applyFont="1" applyAlignment="1">
      <alignment vertical="center"/>
    </xf>
    <xf numFmtId="186" fontId="11" fillId="0" borderId="0" xfId="4" applyNumberFormat="1" applyFont="1" applyAlignment="1">
      <alignment vertical="center"/>
    </xf>
    <xf numFmtId="173" fontId="14" fillId="10" borderId="0" xfId="0" applyNumberFormat="1" applyFont="1" applyFill="1" applyAlignment="1">
      <alignment horizontal="left" vertical="center"/>
    </xf>
    <xf numFmtId="2" fontId="11" fillId="0" borderId="0" xfId="4" applyNumberFormat="1" applyFont="1" applyAlignment="1">
      <alignment horizontal="right" vertical="center"/>
    </xf>
    <xf numFmtId="2" fontId="11" fillId="0" borderId="0" xfId="4" applyNumberFormat="1" applyFont="1" applyAlignment="1">
      <alignment vertical="center"/>
    </xf>
    <xf numFmtId="175" fontId="11" fillId="14" borderId="0" xfId="5" applyNumberFormat="1" applyFont="1" applyFill="1" applyBorder="1" applyAlignment="1">
      <alignment horizontal="left" vertical="center"/>
    </xf>
    <xf numFmtId="0" fontId="11" fillId="14" borderId="0" xfId="4" applyFont="1" applyFill="1" applyAlignment="1">
      <alignment horizontal="center" vertical="center"/>
    </xf>
    <xf numFmtId="10" fontId="11" fillId="14" borderId="0" xfId="4" applyNumberFormat="1" applyFont="1" applyFill="1" applyAlignment="1">
      <alignment horizontal="center" vertical="center"/>
    </xf>
    <xf numFmtId="176" fontId="11" fillId="14" borderId="0" xfId="4" applyNumberFormat="1" applyFont="1" applyFill="1" applyAlignment="1">
      <alignment horizontal="center" vertical="center"/>
    </xf>
    <xf numFmtId="175" fontId="11" fillId="14" borderId="0" xfId="4" applyNumberFormat="1" applyFont="1" applyFill="1" applyAlignment="1">
      <alignment horizontal="center" vertical="center"/>
    </xf>
    <xf numFmtId="0" fontId="11" fillId="14" borderId="0" xfId="4" applyFont="1" applyFill="1" applyAlignment="1">
      <alignment vertical="center"/>
    </xf>
    <xf numFmtId="172" fontId="10" fillId="0" borderId="6" xfId="7" applyNumberFormat="1" applyFont="1" applyBorder="1" applyAlignment="1">
      <alignment horizontal="right" vertical="center"/>
    </xf>
    <xf numFmtId="187" fontId="11" fillId="0" borderId="0" xfId="4" applyNumberFormat="1" applyFont="1" applyAlignment="1">
      <alignment vertical="center"/>
    </xf>
    <xf numFmtId="172" fontId="10" fillId="0" borderId="0" xfId="13" applyNumberFormat="1" applyFont="1" applyAlignment="1">
      <alignment horizontal="right" vertical="center"/>
    </xf>
    <xf numFmtId="188" fontId="11" fillId="0" borderId="0" xfId="4" applyNumberFormat="1" applyFont="1" applyAlignment="1">
      <alignment vertical="center"/>
    </xf>
    <xf numFmtId="3" fontId="10" fillId="0" borderId="1" xfId="0" applyNumberFormat="1" applyFont="1" applyBorder="1" applyAlignment="1">
      <alignment horizontal="right" vertical="center"/>
    </xf>
    <xf numFmtId="3" fontId="10" fillId="0" borderId="0" xfId="0" applyNumberFormat="1" applyFont="1" applyAlignment="1">
      <alignment horizontal="right" vertical="center"/>
    </xf>
    <xf numFmtId="173" fontId="10" fillId="0" borderId="1" xfId="0" applyNumberFormat="1" applyFont="1" applyBorder="1" applyAlignment="1">
      <alignment horizontal="right" vertical="center"/>
    </xf>
    <xf numFmtId="175" fontId="11" fillId="0" borderId="0" xfId="14" applyNumberFormat="1" applyFont="1" applyAlignment="1">
      <alignment horizontal="right" vertical="center"/>
    </xf>
    <xf numFmtId="175" fontId="11" fillId="0" borderId="2" xfId="14" applyNumberFormat="1" applyFont="1" applyBorder="1" applyAlignment="1">
      <alignment horizontal="right" vertical="center"/>
    </xf>
    <xf numFmtId="175" fontId="16" fillId="0" borderId="0" xfId="6" applyNumberFormat="1" applyFont="1" applyFill="1" applyBorder="1" applyAlignment="1">
      <alignment horizontal="right" vertical="center"/>
    </xf>
    <xf numFmtId="180" fontId="11" fillId="0" borderId="0" xfId="4" applyNumberFormat="1" applyFont="1" applyAlignment="1">
      <alignment horizontal="right" vertical="center"/>
    </xf>
    <xf numFmtId="180" fontId="11" fillId="0" borderId="2" xfId="13" applyNumberFormat="1" applyFont="1" applyFill="1" applyBorder="1" applyAlignment="1">
      <alignment horizontal="right" vertical="center"/>
    </xf>
    <xf numFmtId="180" fontId="11" fillId="16" borderId="0" xfId="13" applyNumberFormat="1" applyFont="1" applyFill="1" applyAlignment="1">
      <alignment horizontal="right" vertical="center"/>
    </xf>
    <xf numFmtId="0" fontId="11" fillId="15" borderId="0" xfId="2" applyFont="1" applyFill="1" applyAlignment="1">
      <alignment vertical="center"/>
    </xf>
    <xf numFmtId="189" fontId="11" fillId="0" borderId="0" xfId="4" applyNumberFormat="1" applyFont="1" applyAlignment="1">
      <alignment vertical="center"/>
    </xf>
    <xf numFmtId="180" fontId="11" fillId="0" borderId="0" xfId="13" applyNumberFormat="1" applyFont="1" applyAlignment="1">
      <alignment horizontal="right" vertical="center"/>
    </xf>
    <xf numFmtId="175" fontId="11" fillId="60" borderId="0" xfId="5" applyNumberFormat="1" applyFont="1" applyFill="1" applyBorder="1" applyAlignment="1">
      <alignment horizontal="left" vertical="center"/>
    </xf>
    <xf numFmtId="172" fontId="11" fillId="60" borderId="0" xfId="7" applyNumberFormat="1" applyFont="1" applyFill="1" applyAlignment="1">
      <alignment horizontal="right" vertical="center"/>
    </xf>
    <xf numFmtId="175" fontId="16" fillId="0" borderId="0" xfId="14" applyNumberFormat="1" applyFont="1" applyFill="1" applyBorder="1" applyAlignment="1">
      <alignment horizontal="right" vertical="center"/>
    </xf>
    <xf numFmtId="180" fontId="14" fillId="11" borderId="0" xfId="13" applyNumberFormat="1" applyFont="1" applyFill="1" applyBorder="1" applyAlignment="1">
      <alignment horizontal="right" vertical="center"/>
    </xf>
    <xf numFmtId="180" fontId="14" fillId="11" borderId="9" xfId="13" applyNumberFormat="1" applyFont="1" applyFill="1" applyBorder="1" applyAlignment="1">
      <alignment horizontal="right" vertical="center"/>
    </xf>
    <xf numFmtId="180" fontId="11" fillId="15" borderId="0" xfId="13" applyNumberFormat="1" applyFont="1" applyFill="1" applyAlignment="1">
      <alignment horizontal="right" vertical="center"/>
    </xf>
    <xf numFmtId="175" fontId="11" fillId="0" borderId="0" xfId="14" applyNumberFormat="1" applyFont="1" applyFill="1" applyAlignment="1">
      <alignment horizontal="right" vertical="center"/>
    </xf>
    <xf numFmtId="175" fontId="10" fillId="0" borderId="1" xfId="5" applyNumberFormat="1" applyFont="1" applyFill="1" applyBorder="1" applyAlignment="1">
      <alignment horizontal="right" vertical="center"/>
    </xf>
    <xf numFmtId="180" fontId="11" fillId="0" borderId="0" xfId="13" applyNumberFormat="1" applyFont="1" applyFill="1" applyAlignment="1">
      <alignment horizontal="right" vertical="center"/>
    </xf>
    <xf numFmtId="175" fontId="11" fillId="0" borderId="0" xfId="5" applyNumberFormat="1" applyFont="1" applyAlignment="1">
      <alignment vertical="center"/>
    </xf>
    <xf numFmtId="175" fontId="10" fillId="0" borderId="0" xfId="5" applyNumberFormat="1" applyFont="1" applyAlignment="1">
      <alignment vertical="center"/>
    </xf>
    <xf numFmtId="171" fontId="10" fillId="2" borderId="0" xfId="7" applyFont="1" applyFill="1" applyAlignment="1">
      <alignment horizontal="center" vertical="center"/>
    </xf>
    <xf numFmtId="0" fontId="11" fillId="8" borderId="0" xfId="0" applyFont="1" applyFill="1" applyAlignment="1">
      <alignment vertical="center"/>
    </xf>
    <xf numFmtId="172" fontId="11" fillId="8" borderId="0" xfId="7" applyNumberFormat="1" applyFont="1" applyFill="1" applyAlignment="1">
      <alignment horizontal="right" vertical="center"/>
    </xf>
    <xf numFmtId="0" fontId="11" fillId="8" borderId="0" xfId="4" applyFont="1" applyFill="1" applyAlignment="1">
      <alignment vertical="center"/>
    </xf>
    <xf numFmtId="172" fontId="10" fillId="8" borderId="6" xfId="7" applyNumberFormat="1" applyFont="1" applyFill="1" applyBorder="1" applyAlignment="1">
      <alignment horizontal="right" vertical="center"/>
    </xf>
    <xf numFmtId="172" fontId="10" fillId="8" borderId="0" xfId="7" applyNumberFormat="1" applyFont="1" applyFill="1" applyAlignment="1">
      <alignment horizontal="right" vertical="center"/>
    </xf>
    <xf numFmtId="175" fontId="11" fillId="0" borderId="0" xfId="14" applyNumberFormat="1" applyFont="1" applyAlignment="1">
      <alignment vertical="center"/>
    </xf>
    <xf numFmtId="175" fontId="11" fillId="8" borderId="0" xfId="14" applyNumberFormat="1" applyFont="1" applyFill="1" applyAlignment="1">
      <alignment vertical="center"/>
    </xf>
    <xf numFmtId="181" fontId="94" fillId="0" borderId="0" xfId="4" applyNumberFormat="1" applyFont="1" applyAlignment="1">
      <alignment horizontal="right" vertical="center"/>
    </xf>
    <xf numFmtId="255" fontId="11" fillId="2" borderId="0" xfId="7" applyNumberFormat="1" applyFont="1" applyFill="1" applyAlignment="1">
      <alignment vertical="center"/>
    </xf>
    <xf numFmtId="1" fontId="14" fillId="11" borderId="0" xfId="12" applyNumberFormat="1" applyFont="1" applyFill="1" applyAlignment="1">
      <alignment horizontal="right" vertical="center"/>
    </xf>
    <xf numFmtId="256" fontId="14" fillId="10" borderId="0" xfId="2" applyNumberFormat="1" applyFont="1" applyFill="1" applyAlignment="1">
      <alignment horizontal="right" vertical="center"/>
    </xf>
    <xf numFmtId="1" fontId="14" fillId="10" borderId="0" xfId="7" applyNumberFormat="1" applyFont="1" applyFill="1" applyAlignment="1">
      <alignment horizontal="right" vertical="center" wrapText="1"/>
    </xf>
    <xf numFmtId="180" fontId="11" fillId="2" borderId="0" xfId="13" applyNumberFormat="1" applyFont="1" applyFill="1" applyAlignment="1">
      <alignment horizontal="right" vertical="center"/>
    </xf>
    <xf numFmtId="1" fontId="14" fillId="3" borderId="0" xfId="2" applyNumberFormat="1" applyFont="1" applyFill="1" applyAlignment="1">
      <alignment horizontal="right" vertical="center"/>
    </xf>
    <xf numFmtId="1" fontId="14" fillId="11" borderId="0" xfId="0" applyNumberFormat="1" applyFont="1" applyFill="1" applyAlignment="1">
      <alignment horizontal="right" vertical="center"/>
    </xf>
    <xf numFmtId="175" fontId="11" fillId="0" borderId="2" xfId="14" applyNumberFormat="1" applyFont="1" applyFill="1" applyBorder="1" applyAlignment="1">
      <alignment horizontal="right" vertical="center"/>
    </xf>
    <xf numFmtId="180" fontId="11" fillId="8" borderId="0" xfId="2" applyNumberFormat="1" applyFont="1" applyFill="1" applyAlignment="1">
      <alignment vertical="center"/>
    </xf>
    <xf numFmtId="175" fontId="11" fillId="8" borderId="0" xfId="2" applyNumberFormat="1" applyFont="1" applyFill="1" applyAlignment="1">
      <alignment vertical="center"/>
    </xf>
    <xf numFmtId="175" fontId="10" fillId="8" borderId="1" xfId="14" applyNumberFormat="1" applyFont="1" applyFill="1" applyBorder="1" applyAlignment="1">
      <alignment horizontal="right" vertical="center"/>
    </xf>
    <xf numFmtId="172" fontId="10" fillId="0" borderId="0" xfId="13" applyNumberFormat="1" applyFont="1" applyFill="1" applyAlignment="1">
      <alignment horizontal="right" vertical="center"/>
    </xf>
    <xf numFmtId="175" fontId="11" fillId="0" borderId="0" xfId="14" applyNumberFormat="1" applyFont="1" applyFill="1" applyAlignment="1">
      <alignment vertical="center"/>
    </xf>
    <xf numFmtId="172" fontId="10" fillId="8" borderId="0" xfId="8" applyNumberFormat="1" applyFont="1" applyFill="1" applyBorder="1" applyAlignment="1">
      <alignment horizontal="right" vertical="center"/>
    </xf>
    <xf numFmtId="172" fontId="10" fillId="8" borderId="0" xfId="13" applyNumberFormat="1" applyFont="1" applyFill="1" applyAlignment="1">
      <alignment horizontal="right" vertical="center"/>
    </xf>
    <xf numFmtId="175" fontId="16" fillId="8" borderId="0" xfId="5" applyNumberFormat="1" applyFont="1" applyFill="1" applyBorder="1" applyAlignment="1">
      <alignment horizontal="right" vertical="center"/>
    </xf>
    <xf numFmtId="175" fontId="16" fillId="8" borderId="0" xfId="6" applyNumberFormat="1" applyFont="1" applyFill="1" applyBorder="1" applyAlignment="1">
      <alignment horizontal="right" vertical="center"/>
    </xf>
    <xf numFmtId="175" fontId="16" fillId="8" borderId="0" xfId="14" applyNumberFormat="1" applyFont="1" applyFill="1" applyAlignment="1">
      <alignment horizontal="right" vertical="center"/>
    </xf>
    <xf numFmtId="172" fontId="10" fillId="8" borderId="0" xfId="7" applyNumberFormat="1" applyFont="1" applyFill="1" applyBorder="1" applyAlignment="1">
      <alignment horizontal="right" vertical="center"/>
    </xf>
    <xf numFmtId="172" fontId="11" fillId="8" borderId="0" xfId="4" applyNumberFormat="1" applyFont="1" applyFill="1" applyAlignment="1">
      <alignment vertical="center"/>
    </xf>
    <xf numFmtId="171" fontId="11" fillId="8" borderId="0" xfId="4" applyNumberFormat="1" applyFont="1" applyFill="1" applyAlignment="1">
      <alignment vertical="center"/>
    </xf>
    <xf numFmtId="172" fontId="10" fillId="8" borderId="5" xfId="7" applyNumberFormat="1" applyFont="1" applyFill="1" applyBorder="1" applyAlignment="1">
      <alignment horizontal="right" vertical="center"/>
    </xf>
    <xf numFmtId="172" fontId="10" fillId="8" borderId="5" xfId="8" applyNumberFormat="1" applyFont="1" applyFill="1" applyBorder="1" applyAlignment="1">
      <alignment horizontal="right" vertical="center"/>
    </xf>
    <xf numFmtId="172" fontId="10" fillId="8" borderId="5" xfId="13" applyNumberFormat="1" applyFont="1" applyFill="1" applyBorder="1" applyAlignment="1">
      <alignment horizontal="right" vertical="center"/>
    </xf>
    <xf numFmtId="175" fontId="16" fillId="8" borderId="9" xfId="5" applyNumberFormat="1" applyFont="1" applyFill="1" applyBorder="1" applyAlignment="1">
      <alignment horizontal="right" vertical="center"/>
    </xf>
    <xf numFmtId="175" fontId="16" fillId="8" borderId="9" xfId="6" applyNumberFormat="1" applyFont="1" applyFill="1" applyBorder="1" applyAlignment="1">
      <alignment horizontal="right" vertical="center"/>
    </xf>
    <xf numFmtId="175" fontId="16" fillId="8" borderId="9" xfId="14" applyNumberFormat="1" applyFont="1" applyFill="1" applyBorder="1" applyAlignment="1">
      <alignment horizontal="right" vertical="center"/>
    </xf>
    <xf numFmtId="174" fontId="11" fillId="8" borderId="0" xfId="0" applyNumberFormat="1" applyFont="1" applyFill="1" applyAlignment="1">
      <alignment horizontal="right" vertical="center"/>
    </xf>
    <xf numFmtId="172" fontId="10" fillId="8" borderId="6" xfId="13" applyNumberFormat="1" applyFont="1" applyFill="1" applyBorder="1" applyAlignment="1">
      <alignment horizontal="right" vertical="center"/>
    </xf>
    <xf numFmtId="174" fontId="10" fillId="8" borderId="0" xfId="0" applyNumberFormat="1" applyFont="1" applyFill="1" applyAlignment="1">
      <alignment horizontal="right" vertical="center"/>
    </xf>
    <xf numFmtId="180" fontId="11" fillId="8" borderId="5" xfId="13" applyNumberFormat="1" applyFont="1" applyFill="1" applyBorder="1" applyAlignment="1">
      <alignment horizontal="right" vertical="center"/>
    </xf>
    <xf numFmtId="180" fontId="11" fillId="8" borderId="2" xfId="13" applyNumberFormat="1" applyFont="1" applyFill="1" applyBorder="1" applyAlignment="1">
      <alignment horizontal="right" vertical="center"/>
    </xf>
    <xf numFmtId="180" fontId="11" fillId="8" borderId="0" xfId="13" applyNumberFormat="1" applyFont="1" applyFill="1" applyBorder="1" applyAlignment="1">
      <alignment horizontal="right" vertical="center"/>
    </xf>
    <xf numFmtId="174" fontId="96" fillId="8" borderId="0" xfId="4" applyNumberFormat="1" applyFont="1" applyFill="1" applyAlignment="1">
      <alignment horizontal="center" vertical="center"/>
    </xf>
    <xf numFmtId="171" fontId="11" fillId="8" borderId="0" xfId="7" applyFont="1" applyFill="1" applyAlignment="1">
      <alignment vertical="center"/>
    </xf>
    <xf numFmtId="257" fontId="11" fillId="2" borderId="0" xfId="7" applyNumberFormat="1" applyFont="1" applyFill="1" applyAlignment="1">
      <alignment vertical="center"/>
    </xf>
    <xf numFmtId="0" fontId="11" fillId="14" borderId="0" xfId="0" applyFont="1" applyFill="1" applyAlignment="1">
      <alignment vertical="center"/>
    </xf>
    <xf numFmtId="175" fontId="11" fillId="0" borderId="0" xfId="7" applyNumberFormat="1" applyFont="1" applyBorder="1" applyAlignment="1">
      <alignment horizontal="center" vertical="center"/>
    </xf>
    <xf numFmtId="0" fontId="14" fillId="11" borderId="8" xfId="4" applyFont="1" applyFill="1" applyBorder="1" applyAlignment="1">
      <alignment vertical="center"/>
    </xf>
    <xf numFmtId="0" fontId="14" fillId="11" borderId="4" xfId="4" applyFont="1" applyFill="1" applyBorder="1" applyAlignment="1">
      <alignment vertical="center"/>
    </xf>
    <xf numFmtId="0" fontId="11" fillId="2" borderId="4" xfId="4" applyFont="1" applyFill="1" applyBorder="1" applyAlignment="1">
      <alignment vertical="center"/>
    </xf>
    <xf numFmtId="0" fontId="11" fillId="2" borderId="7" xfId="4" applyFont="1" applyFill="1" applyBorder="1" applyAlignment="1">
      <alignment vertical="center"/>
    </xf>
    <xf numFmtId="0" fontId="11" fillId="2" borderId="3" xfId="4" applyFont="1" applyFill="1" applyBorder="1" applyAlignment="1">
      <alignment vertical="center"/>
    </xf>
    <xf numFmtId="17" fontId="14" fillId="3" borderId="0" xfId="13" applyNumberFormat="1" applyFont="1" applyFill="1" applyAlignment="1">
      <alignment horizontal="right" vertical="center" wrapText="1"/>
    </xf>
    <xf numFmtId="172" fontId="14" fillId="10" borderId="0" xfId="7" applyNumberFormat="1" applyFont="1" applyFill="1" applyAlignment="1">
      <alignment horizontal="left" vertical="center" wrapText="1"/>
    </xf>
    <xf numFmtId="172" fontId="14" fillId="11" borderId="0" xfId="7" applyNumberFormat="1" applyFont="1" applyFill="1" applyAlignment="1">
      <alignment horizontal="left" vertical="center" wrapText="1"/>
    </xf>
    <xf numFmtId="0" fontId="10" fillId="8" borderId="1" xfId="2" applyFont="1" applyFill="1" applyBorder="1" applyAlignment="1">
      <alignment vertical="center"/>
    </xf>
    <xf numFmtId="0" fontId="11" fillId="8" borderId="1" xfId="2" applyFont="1" applyFill="1" applyBorder="1" applyAlignment="1">
      <alignment vertical="center"/>
    </xf>
    <xf numFmtId="0" fontId="14" fillId="11" borderId="0" xfId="0" applyFont="1" applyFill="1" applyAlignment="1">
      <alignment vertical="center"/>
    </xf>
    <xf numFmtId="0" fontId="14" fillId="61" borderId="0" xfId="0" applyFont="1" applyFill="1" applyAlignment="1">
      <alignment horizontal="left" vertical="center"/>
    </xf>
    <xf numFmtId="0" fontId="16" fillId="0" borderId="0" xfId="0" applyFont="1" applyAlignment="1">
      <alignment vertical="center"/>
    </xf>
    <xf numFmtId="175" fontId="11" fillId="2" borderId="0" xfId="5" applyNumberFormat="1" applyFont="1" applyFill="1" applyAlignment="1">
      <alignment vertical="center"/>
    </xf>
    <xf numFmtId="178" fontId="10" fillId="0" borderId="0" xfId="11" applyFont="1" applyAlignment="1">
      <alignment vertical="center"/>
    </xf>
    <xf numFmtId="0" fontId="0" fillId="0" borderId="0" xfId="0" applyAlignment="1">
      <alignment horizontal="center"/>
    </xf>
    <xf numFmtId="0" fontId="0" fillId="0" borderId="0" xfId="0" applyAlignment="1">
      <alignment horizontal="center" vertical="center"/>
    </xf>
    <xf numFmtId="0" fontId="98" fillId="0" borderId="0" xfId="0" applyFont="1"/>
    <xf numFmtId="175" fontId="11" fillId="0" borderId="0" xfId="5" applyNumberFormat="1" applyFont="1" applyBorder="1" applyAlignment="1">
      <alignment vertical="center"/>
    </xf>
    <xf numFmtId="17" fontId="14" fillId="8" borderId="0" xfId="2" applyNumberFormat="1" applyFont="1" applyFill="1" applyAlignment="1">
      <alignment horizontal="right" vertical="center"/>
    </xf>
    <xf numFmtId="256" fontId="14" fillId="8" borderId="0" xfId="7" applyNumberFormat="1" applyFont="1" applyFill="1" applyAlignment="1">
      <alignment horizontal="right" vertical="center" wrapText="1"/>
    </xf>
    <xf numFmtId="256" fontId="14" fillId="8" borderId="0" xfId="13" applyNumberFormat="1" applyFont="1" applyFill="1" applyAlignment="1">
      <alignment horizontal="right" vertical="center" wrapText="1"/>
    </xf>
    <xf numFmtId="0" fontId="0" fillId="8" borderId="0" xfId="0" applyFill="1"/>
    <xf numFmtId="0" fontId="11" fillId="0" borderId="0" xfId="1139" applyFont="1" applyAlignment="1">
      <alignment horizontal="center" vertical="center"/>
    </xf>
    <xf numFmtId="0" fontId="11" fillId="0" borderId="0" xfId="1139" applyFont="1" applyAlignment="1">
      <alignment vertical="center"/>
    </xf>
    <xf numFmtId="172" fontId="11" fillId="0" borderId="0" xfId="1139" applyNumberFormat="1" applyFont="1" applyAlignment="1">
      <alignment vertical="center"/>
    </xf>
    <xf numFmtId="172" fontId="11" fillId="0" borderId="0" xfId="1139" applyNumberFormat="1" applyFont="1" applyAlignment="1">
      <alignment horizontal="center" vertical="center"/>
    </xf>
    <xf numFmtId="0" fontId="95" fillId="0" borderId="0" xfId="1139" applyFont="1" applyAlignment="1">
      <alignment vertical="center"/>
    </xf>
    <xf numFmtId="0" fontId="14" fillId="3" borderId="0" xfId="1139" applyFont="1" applyFill="1" applyAlignment="1">
      <alignment horizontal="left" vertical="center"/>
    </xf>
    <xf numFmtId="0" fontId="14" fillId="10" borderId="0" xfId="1139" applyFont="1" applyFill="1" applyAlignment="1">
      <alignment horizontal="left" vertical="center"/>
    </xf>
    <xf numFmtId="0" fontId="14" fillId="4" borderId="0" xfId="1139" applyFont="1" applyFill="1" applyAlignment="1">
      <alignment vertical="center"/>
    </xf>
    <xf numFmtId="17" fontId="14" fillId="4" borderId="0" xfId="1139" applyNumberFormat="1" applyFont="1" applyFill="1" applyAlignment="1">
      <alignment horizontal="right" vertical="center"/>
    </xf>
    <xf numFmtId="0" fontId="14" fillId="11" borderId="0" xfId="1139" applyFont="1" applyFill="1" applyAlignment="1">
      <alignment horizontal="right" vertical="center"/>
    </xf>
    <xf numFmtId="177" fontId="11" fillId="0" borderId="0" xfId="1139" applyNumberFormat="1" applyFont="1" applyAlignment="1">
      <alignment horizontal="right" vertical="center"/>
    </xf>
    <xf numFmtId="37" fontId="11" fillId="0" borderId="0" xfId="1139" applyNumberFormat="1" applyFont="1" applyAlignment="1">
      <alignment vertical="center"/>
    </xf>
    <xf numFmtId="176" fontId="11" fillId="0" borderId="0" xfId="1139" applyNumberFormat="1" applyFont="1" applyAlignment="1">
      <alignment horizontal="right" vertical="center"/>
    </xf>
    <xf numFmtId="176" fontId="11" fillId="0" borderId="0" xfId="1139" applyNumberFormat="1" applyFont="1" applyAlignment="1">
      <alignment vertical="center"/>
    </xf>
    <xf numFmtId="185" fontId="11" fillId="0" borderId="0" xfId="1139" applyNumberFormat="1" applyFont="1" applyAlignment="1">
      <alignment horizontal="right" vertical="center"/>
    </xf>
    <xf numFmtId="185" fontId="11" fillId="8" borderId="0" xfId="1139" applyNumberFormat="1" applyFont="1" applyFill="1" applyAlignment="1">
      <alignment horizontal="right" vertical="center"/>
    </xf>
    <xf numFmtId="175" fontId="11" fillId="0" borderId="0" xfId="1139" applyNumberFormat="1" applyFont="1" applyAlignment="1">
      <alignment vertical="center"/>
    </xf>
    <xf numFmtId="185" fontId="15" fillId="0" borderId="0" xfId="1139" applyNumberFormat="1" applyFont="1" applyAlignment="1">
      <alignment horizontal="right" vertical="center"/>
    </xf>
    <xf numFmtId="185" fontId="15" fillId="8" borderId="0" xfId="1139" applyNumberFormat="1" applyFont="1" applyFill="1" applyAlignment="1">
      <alignment horizontal="right" vertical="center"/>
    </xf>
    <xf numFmtId="0" fontId="11" fillId="0" borderId="0" xfId="1139" applyFont="1" applyAlignment="1">
      <alignment horizontal="left" vertical="center" indent="1"/>
    </xf>
    <xf numFmtId="175" fontId="11" fillId="0" borderId="0" xfId="1139" applyNumberFormat="1" applyFont="1" applyAlignment="1">
      <alignment horizontal="right" vertical="center"/>
    </xf>
    <xf numFmtId="0" fontId="11" fillId="0" borderId="2" xfId="1139" applyFont="1" applyBorder="1" applyAlignment="1">
      <alignment vertical="center"/>
    </xf>
    <xf numFmtId="175" fontId="11" fillId="0" borderId="0" xfId="1139" applyNumberFormat="1" applyFont="1" applyAlignment="1">
      <alignment horizontal="center" vertical="center"/>
    </xf>
    <xf numFmtId="0" fontId="99" fillId="8" borderId="0" xfId="0" applyFont="1" applyFill="1" applyAlignment="1">
      <alignment horizontal="center" vertical="center"/>
    </xf>
    <xf numFmtId="0" fontId="11" fillId="12" borderId="35" xfId="2" applyFont="1" applyFill="1" applyBorder="1" applyAlignment="1">
      <alignment horizontal="left" vertical="center"/>
    </xf>
    <xf numFmtId="0" fontId="11" fillId="12" borderId="36" xfId="2" applyFont="1" applyFill="1" applyBorder="1" applyAlignment="1">
      <alignment vertical="center"/>
    </xf>
    <xf numFmtId="0" fontId="11" fillId="12" borderId="37" xfId="2" applyFont="1" applyFill="1" applyBorder="1" applyAlignment="1">
      <alignment vertical="center"/>
    </xf>
    <xf numFmtId="0" fontId="11" fillId="12" borderId="38" xfId="2" applyFont="1" applyFill="1" applyBorder="1" applyAlignment="1">
      <alignment vertical="center"/>
    </xf>
    <xf numFmtId="0" fontId="99" fillId="12" borderId="29" xfId="2" applyFont="1" applyFill="1" applyBorder="1" applyAlignment="1">
      <alignment vertical="center"/>
    </xf>
    <xf numFmtId="258" fontId="11" fillId="0" borderId="0" xfId="1139" applyNumberFormat="1" applyFont="1" applyAlignment="1">
      <alignment vertical="center"/>
    </xf>
    <xf numFmtId="17" fontId="94" fillId="4" borderId="0" xfId="12" applyNumberFormat="1" applyFont="1" applyFill="1" applyAlignment="1">
      <alignment horizontal="right" vertical="center"/>
    </xf>
    <xf numFmtId="17" fontId="94" fillId="11" borderId="0" xfId="12" applyNumberFormat="1" applyFont="1" applyFill="1" applyAlignment="1">
      <alignment horizontal="right" vertical="center"/>
    </xf>
    <xf numFmtId="177" fontId="11" fillId="0" borderId="0" xfId="0" applyNumberFormat="1" applyFont="1" applyAlignment="1">
      <alignment horizontal="right" vertical="center"/>
    </xf>
    <xf numFmtId="3" fontId="11" fillId="0" borderId="0" xfId="0" applyNumberFormat="1" applyFont="1" applyAlignment="1">
      <alignment horizontal="right" vertical="center"/>
    </xf>
    <xf numFmtId="37" fontId="11" fillId="0" borderId="0" xfId="0" applyNumberFormat="1" applyFont="1" applyAlignment="1">
      <alignment vertical="center"/>
    </xf>
    <xf numFmtId="176" fontId="11" fillId="0" borderId="0" xfId="0" applyNumberFormat="1" applyFont="1" applyAlignment="1">
      <alignment horizontal="right" vertical="center"/>
    </xf>
    <xf numFmtId="172" fontId="11" fillId="0" borderId="0" xfId="0" applyNumberFormat="1" applyFont="1" applyAlignment="1">
      <alignment horizontal="right" vertical="center"/>
    </xf>
    <xf numFmtId="0" fontId="11" fillId="15" borderId="0" xfId="2" applyFont="1" applyFill="1" applyAlignment="1">
      <alignment horizontal="center" vertical="center"/>
    </xf>
    <xf numFmtId="0" fontId="0" fillId="15" borderId="0" xfId="0" applyFill="1"/>
    <xf numFmtId="1" fontId="11" fillId="0" borderId="0" xfId="4" applyNumberFormat="1" applyFont="1" applyAlignment="1">
      <alignment vertical="center"/>
    </xf>
    <xf numFmtId="0" fontId="99" fillId="0" borderId="0" xfId="2" applyFont="1" applyAlignment="1">
      <alignment vertical="center"/>
    </xf>
    <xf numFmtId="9" fontId="11" fillId="2" borderId="0" xfId="5" applyFont="1" applyFill="1" applyAlignment="1">
      <alignment vertical="center"/>
    </xf>
    <xf numFmtId="1" fontId="11" fillId="2" borderId="0" xfId="0" applyNumberFormat="1" applyFont="1" applyFill="1" applyAlignment="1">
      <alignment vertical="center"/>
    </xf>
    <xf numFmtId="257" fontId="10" fillId="0" borderId="1" xfId="0" applyNumberFormat="1" applyFont="1" applyBorder="1" applyAlignment="1">
      <alignment horizontal="right" vertical="center"/>
    </xf>
    <xf numFmtId="175" fontId="97" fillId="8" borderId="0" xfId="5" applyNumberFormat="1" applyFont="1" applyFill="1" applyAlignment="1">
      <alignment horizontal="center" vertical="center"/>
    </xf>
    <xf numFmtId="175" fontId="11" fillId="8" borderId="0" xfId="5" applyNumberFormat="1" applyFont="1" applyFill="1" applyAlignment="1">
      <alignment vertical="center"/>
    </xf>
    <xf numFmtId="174" fontId="11" fillId="0" borderId="0" xfId="4" applyNumberFormat="1" applyFont="1" applyAlignment="1">
      <alignment vertical="center"/>
    </xf>
    <xf numFmtId="174" fontId="10" fillId="0" borderId="0" xfId="0" applyNumberFormat="1" applyFont="1" applyAlignment="1">
      <alignment horizontal="right" vertical="center"/>
    </xf>
    <xf numFmtId="172" fontId="10" fillId="0" borderId="6" xfId="13" applyNumberFormat="1" applyFont="1" applyFill="1" applyBorder="1" applyAlignment="1">
      <alignment horizontal="right" vertical="center"/>
    </xf>
    <xf numFmtId="175" fontId="11" fillId="0" borderId="0" xfId="5" applyNumberFormat="1" applyFont="1" applyFill="1" applyAlignment="1">
      <alignment vertical="center"/>
    </xf>
    <xf numFmtId="172" fontId="10" fillId="0" borderId="5" xfId="13" applyNumberFormat="1" applyFont="1" applyFill="1" applyBorder="1" applyAlignment="1">
      <alignment horizontal="right" vertical="center"/>
    </xf>
    <xf numFmtId="175" fontId="16" fillId="0" borderId="0" xfId="14" applyNumberFormat="1" applyFont="1" applyFill="1" applyAlignment="1">
      <alignment horizontal="right" vertical="center"/>
    </xf>
    <xf numFmtId="175" fontId="16" fillId="0" borderId="9" xfId="14" applyNumberFormat="1" applyFont="1" applyFill="1" applyBorder="1" applyAlignment="1">
      <alignment horizontal="right" vertical="center"/>
    </xf>
    <xf numFmtId="171" fontId="97" fillId="0" borderId="0" xfId="7" applyFont="1" applyFill="1" applyAlignment="1">
      <alignment vertical="center"/>
    </xf>
    <xf numFmtId="175" fontId="97" fillId="0" borderId="0" xfId="5" applyNumberFormat="1" applyFont="1" applyAlignment="1">
      <alignment vertical="center"/>
    </xf>
    <xf numFmtId="1" fontId="11" fillId="0" borderId="0" xfId="2" applyNumberFormat="1" applyFont="1" applyAlignment="1">
      <alignment vertical="center"/>
    </xf>
    <xf numFmtId="0" fontId="97" fillId="0" borderId="0" xfId="4" applyFont="1" applyAlignment="1">
      <alignment vertical="center"/>
    </xf>
    <xf numFmtId="17" fontId="96" fillId="11" borderId="0" xfId="7" applyNumberFormat="1" applyFont="1" applyFill="1" applyAlignment="1">
      <alignment horizontal="right" vertical="center" wrapText="1"/>
    </xf>
    <xf numFmtId="172" fontId="96" fillId="0" borderId="0" xfId="7" applyNumberFormat="1" applyFont="1" applyFill="1" applyAlignment="1">
      <alignment horizontal="right" vertical="center"/>
    </xf>
    <xf numFmtId="172" fontId="97" fillId="0" borderId="0" xfId="4" applyNumberFormat="1" applyFont="1" applyAlignment="1">
      <alignment vertical="center"/>
    </xf>
    <xf numFmtId="171" fontId="97" fillId="0" borderId="0" xfId="7" applyFont="1" applyAlignment="1">
      <alignment vertical="center"/>
    </xf>
    <xf numFmtId="2" fontId="97" fillId="0" borderId="0" xfId="4" applyNumberFormat="1" applyFont="1" applyAlignment="1">
      <alignment vertical="center"/>
    </xf>
    <xf numFmtId="259" fontId="101" fillId="0" borderId="0" xfId="7" applyNumberFormat="1" applyFont="1" applyFill="1"/>
    <xf numFmtId="259" fontId="102" fillId="0" borderId="0" xfId="7" applyNumberFormat="1" applyFont="1" applyFill="1"/>
    <xf numFmtId="260" fontId="11" fillId="0" borderId="0" xfId="7" applyNumberFormat="1" applyFont="1" applyAlignment="1">
      <alignment vertical="center"/>
    </xf>
    <xf numFmtId="260" fontId="11" fillId="0" borderId="0" xfId="1139" applyNumberFormat="1" applyFont="1" applyAlignment="1">
      <alignment vertical="center"/>
    </xf>
    <xf numFmtId="184" fontId="11" fillId="0" borderId="0" xfId="1139" applyNumberFormat="1" applyFont="1" applyAlignment="1">
      <alignment vertical="center"/>
    </xf>
    <xf numFmtId="175" fontId="11" fillId="0" borderId="0" xfId="5" applyNumberFormat="1" applyFont="1" applyAlignment="1">
      <alignment horizontal="right" vertical="center"/>
    </xf>
    <xf numFmtId="257" fontId="11" fillId="0" borderId="0" xfId="7" applyNumberFormat="1" applyFont="1" applyAlignment="1">
      <alignment vertical="center"/>
    </xf>
    <xf numFmtId="186" fontId="11" fillId="0" borderId="0" xfId="1139" applyNumberFormat="1" applyFont="1" applyAlignment="1">
      <alignment vertical="center"/>
    </xf>
    <xf numFmtId="1" fontId="16" fillId="0" borderId="0" xfId="4" applyNumberFormat="1" applyFont="1" applyAlignment="1">
      <alignment vertical="center"/>
    </xf>
    <xf numFmtId="1" fontId="11" fillId="0" borderId="0" xfId="0" applyNumberFormat="1" applyFont="1" applyAlignment="1">
      <alignment vertical="center"/>
    </xf>
    <xf numFmtId="172" fontId="11" fillId="0" borderId="0" xfId="1139" applyNumberFormat="1" applyFont="1" applyAlignment="1">
      <alignment horizontal="right" vertical="center"/>
    </xf>
    <xf numFmtId="175" fontId="11" fillId="0" borderId="2" xfId="5" applyNumberFormat="1" applyFont="1" applyFill="1" applyBorder="1" applyAlignment="1">
      <alignment vertical="center"/>
    </xf>
    <xf numFmtId="171" fontId="96" fillId="0" borderId="0" xfId="7" applyFont="1" applyFill="1" applyAlignment="1">
      <alignment vertical="center"/>
    </xf>
    <xf numFmtId="9" fontId="11" fillId="0" borderId="0" xfId="5" applyFont="1" applyFill="1" applyAlignment="1">
      <alignment vertical="center"/>
    </xf>
    <xf numFmtId="175" fontId="96" fillId="0" borderId="0" xfId="5" applyNumberFormat="1" applyFont="1" applyFill="1" applyAlignment="1">
      <alignment vertical="center"/>
    </xf>
    <xf numFmtId="172" fontId="101" fillId="0" borderId="0" xfId="7" applyNumberFormat="1" applyFont="1" applyFill="1"/>
    <xf numFmtId="171" fontId="100" fillId="0" borderId="0" xfId="7" applyFont="1" applyFill="1" applyAlignment="1">
      <alignment vertical="center"/>
    </xf>
    <xf numFmtId="175" fontId="16" fillId="0" borderId="0" xfId="5" applyNumberFormat="1" applyFont="1" applyFill="1" applyAlignment="1">
      <alignment vertical="center"/>
    </xf>
    <xf numFmtId="172" fontId="100" fillId="0" borderId="0" xfId="7" applyNumberFormat="1" applyFont="1" applyFill="1" applyAlignment="1">
      <alignment vertical="center"/>
    </xf>
    <xf numFmtId="171" fontId="96" fillId="0" borderId="0" xfId="7" applyFont="1" applyFill="1" applyAlignment="1">
      <alignment horizontal="right" vertical="center"/>
    </xf>
    <xf numFmtId="261" fontId="11" fillId="0" borderId="0" xfId="7" applyNumberFormat="1" applyFont="1" applyAlignment="1">
      <alignment vertical="center"/>
    </xf>
    <xf numFmtId="182" fontId="104" fillId="0" borderId="0" xfId="0" applyNumberFormat="1" applyFont="1"/>
    <xf numFmtId="172" fontId="22" fillId="0" borderId="0" xfId="7" applyNumberFormat="1" applyFont="1" applyAlignment="1">
      <alignment horizontal="right" vertical="center"/>
    </xf>
    <xf numFmtId="171" fontId="11" fillId="2" borderId="0" xfId="0" applyNumberFormat="1" applyFont="1" applyFill="1" applyAlignment="1">
      <alignment vertical="center"/>
    </xf>
    <xf numFmtId="175" fontId="22" fillId="8" borderId="0" xfId="2" applyNumberFormat="1" applyFont="1" applyFill="1" applyAlignment="1">
      <alignment vertical="center"/>
    </xf>
    <xf numFmtId="0" fontId="4" fillId="0" borderId="0" xfId="0" applyFont="1"/>
    <xf numFmtId="179" fontId="11" fillId="0" borderId="0" xfId="0" applyNumberFormat="1" applyFont="1" applyAlignment="1">
      <alignment horizontal="right" vertical="center"/>
    </xf>
    <xf numFmtId="175" fontId="22" fillId="0" borderId="0" xfId="5" applyNumberFormat="1" applyFont="1" applyFill="1" applyAlignment="1">
      <alignment vertical="center"/>
    </xf>
    <xf numFmtId="172" fontId="22" fillId="0" borderId="0" xfId="4" applyNumberFormat="1" applyFont="1" applyAlignment="1">
      <alignment vertical="center"/>
    </xf>
    <xf numFmtId="172" fontId="22" fillId="0" borderId="0" xfId="7" applyNumberFormat="1" applyFont="1" applyFill="1" applyAlignment="1">
      <alignment horizontal="right" vertical="center"/>
    </xf>
    <xf numFmtId="185" fontId="11" fillId="0" borderId="0" xfId="1139" applyNumberFormat="1" applyFont="1" applyAlignment="1">
      <alignment vertical="center"/>
    </xf>
    <xf numFmtId="175" fontId="22" fillId="0" borderId="0" xfId="14" applyNumberFormat="1" applyFont="1" applyFill="1" applyAlignment="1">
      <alignment horizontal="right" vertical="center"/>
    </xf>
    <xf numFmtId="175" fontId="106" fillId="0" borderId="0" xfId="5" applyNumberFormat="1" applyFont="1" applyFill="1" applyAlignment="1">
      <alignment horizontal="center" vertical="center"/>
    </xf>
    <xf numFmtId="262" fontId="11" fillId="0" borderId="0" xfId="4" applyNumberFormat="1" applyFont="1" applyAlignment="1">
      <alignment vertical="center"/>
    </xf>
    <xf numFmtId="263" fontId="11" fillId="0" borderId="0" xfId="4" applyNumberFormat="1" applyFont="1" applyAlignment="1">
      <alignment vertical="center"/>
    </xf>
    <xf numFmtId="0" fontId="11" fillId="0" borderId="0" xfId="1139" applyFont="1" applyAlignment="1">
      <alignment horizontal="right" vertical="center"/>
    </xf>
    <xf numFmtId="2" fontId="22" fillId="0" borderId="0" xfId="2" applyNumberFormat="1" applyFont="1" applyAlignment="1">
      <alignment vertical="center"/>
    </xf>
    <xf numFmtId="2" fontId="22" fillId="0" borderId="0" xfId="4" applyNumberFormat="1" applyFont="1" applyAlignment="1">
      <alignment vertical="center"/>
    </xf>
    <xf numFmtId="2" fontId="22" fillId="0" borderId="0" xfId="1139" applyNumberFormat="1" applyFont="1" applyAlignment="1">
      <alignment vertical="center"/>
    </xf>
    <xf numFmtId="172" fontId="11" fillId="0" borderId="0" xfId="0" applyNumberFormat="1" applyFont="1" applyAlignment="1">
      <alignment vertical="center"/>
    </xf>
    <xf numFmtId="0" fontId="22" fillId="0" borderId="0" xfId="0" applyFont="1" applyAlignment="1">
      <alignment vertical="center"/>
    </xf>
    <xf numFmtId="0" fontId="22" fillId="0" borderId="0" xfId="2" applyFont="1" applyAlignment="1">
      <alignment vertical="center"/>
    </xf>
    <xf numFmtId="175" fontId="0" fillId="0" borderId="0" xfId="0" applyNumberFormat="1"/>
    <xf numFmtId="2" fontId="22" fillId="0" borderId="0" xfId="2" applyNumberFormat="1" applyFont="1" applyAlignment="1">
      <alignment horizontal="center" vertical="center"/>
    </xf>
    <xf numFmtId="264" fontId="11" fillId="2" borderId="0" xfId="0" applyNumberFormat="1" applyFont="1" applyFill="1" applyAlignment="1">
      <alignment vertical="center"/>
    </xf>
    <xf numFmtId="175" fontId="22" fillId="0" borderId="0" xfId="5" applyNumberFormat="1" applyFont="1" applyAlignment="1">
      <alignment vertical="center"/>
    </xf>
    <xf numFmtId="175" fontId="10" fillId="8" borderId="1" xfId="5" applyNumberFormat="1" applyFont="1" applyFill="1" applyBorder="1" applyAlignment="1">
      <alignment horizontal="right" vertical="center"/>
    </xf>
    <xf numFmtId="180" fontId="11" fillId="0" borderId="5" xfId="13" applyNumberFormat="1" applyFont="1" applyFill="1" applyBorder="1" applyAlignment="1">
      <alignment horizontal="right" vertical="center"/>
    </xf>
    <xf numFmtId="2" fontId="22" fillId="0" borderId="0" xfId="0" applyNumberFormat="1" applyFont="1" applyAlignment="1">
      <alignment vertical="center"/>
    </xf>
    <xf numFmtId="2" fontId="105" fillId="0" borderId="0" xfId="0" applyNumberFormat="1" applyFont="1" applyAlignment="1">
      <alignment horizontal="left" vertical="center"/>
    </xf>
    <xf numFmtId="2" fontId="105" fillId="0" borderId="0" xfId="0" applyNumberFormat="1" applyFont="1" applyAlignment="1">
      <alignment horizontal="right" vertical="center"/>
    </xf>
    <xf numFmtId="0" fontId="22" fillId="0" borderId="0" xfId="4" applyFont="1" applyAlignment="1">
      <alignment vertical="center"/>
    </xf>
    <xf numFmtId="175" fontId="11" fillId="0" borderId="0" xfId="5" applyNumberFormat="1" applyFont="1" applyBorder="1" applyAlignment="1">
      <alignment horizontal="left" vertical="center"/>
    </xf>
    <xf numFmtId="0" fontId="11" fillId="0" borderId="0" xfId="4" applyFont="1" applyAlignment="1">
      <alignment vertical="center" wrapText="1"/>
    </xf>
    <xf numFmtId="0" fontId="11" fillId="0" borderId="0" xfId="4" applyFont="1" applyAlignment="1">
      <alignment vertical="center"/>
    </xf>
  </cellXfs>
  <cellStyles count="1196">
    <cellStyle name="$" xfId="65" xr:uid="{38880433-B899-49B8-8CCC-C4DE2873738E}"/>
    <cellStyle name="$_01 AVP_ Project Infinitum" xfId="64" xr:uid="{4D88BB89-ECBE-4413-9946-928902CA5C38}"/>
    <cellStyle name="$_01_WACC Colombia_Analysis" xfId="63" xr:uid="{CE9C9AFD-A8A7-454A-85B5-74CE25280BE0}"/>
    <cellStyle name="$_04 WACC Vivax" xfId="62" xr:uid="{09B4A942-157F-480E-B5BE-90BA2FDCAA3B}"/>
    <cellStyle name="$_avp" xfId="61" xr:uid="{8C4EFC2F-8188-44A1-B4C1-32D666378AB8}"/>
    <cellStyle name="$_AVP_ NewCo" xfId="69" xr:uid="{5DD622EE-CF7B-477D-A815-378AB674D471}"/>
    <cellStyle name="$_Sovereign Bonds 060705" xfId="70" xr:uid="{F7C60080-9A9E-47DC-B800-4D1F9A5CB451}"/>
    <cellStyle name="$_Sovereign Bonds 060705 (version 1)" xfId="71" xr:uid="{52542D62-37A9-4512-B4DB-876C13D573A2}"/>
    <cellStyle name="$_Sovereign Bonds 060705 (version 1)_01 NET DCF Model" xfId="72" xr:uid="{D06D06D8-6FFF-49DD-B4C1-C5D6D8C8B857}"/>
    <cellStyle name="$_Sovereign Bonds 060705 (version 1)_03 Embratel DCF Model_Loscos" xfId="73" xr:uid="{281C3E95-6DC7-4A5E-9483-516A01E3FA54}"/>
    <cellStyle name="$_Sovereign Bonds 060705 (version 1)_05 NET DCF Model" xfId="74" xr:uid="{7FDBF59C-787D-487E-A920-10ABE5CF86B2}"/>
    <cellStyle name="$_Sovereign Bonds 060705 (version 1)_05 TMX Brazil DCF Model" xfId="75" xr:uid="{E11280B7-8A2B-4DC4-BA98-675E0AC72BDF}"/>
    <cellStyle name="$_Sovereign Bonds 060705 (version 1)_Consolidação" xfId="76" xr:uid="{5C32DB11-7AC4-4031-98DC-182DA720C9F5}"/>
    <cellStyle name="$_Sovereign Bonds 060705 (version 1)_Consolidação IMOB" xfId="77" xr:uid="{26AE94FE-911F-4895-A175-61BDE89A9DCB}"/>
    <cellStyle name="$_Sovereign Bonds 060705 (version 1)_Estudo de Viabilidade -IMOB Henri" xfId="78" xr:uid="{EEDD7325-9AA9-469F-8C2E-5AAE4B47A4F2}"/>
    <cellStyle name="$_Sovereign Bonds 060705 (version 1)_FP 100" xfId="79" xr:uid="{94F4870B-151E-4A06-B069-6FFBC6ABE3EF}"/>
    <cellStyle name="$_Sovereign Bonds 060705 (version 1)_Península" xfId="80" xr:uid="{38A1B2F1-BE88-47AD-BC9E-8F6124E099D9}"/>
    <cellStyle name="$_Sovereign Bonds 060705 (version 1)_Peninsula_0510" xfId="81" xr:uid="{DA4F4AD0-C008-48DE-9EF6-5A359FEB8D93}"/>
    <cellStyle name="$_Sovereign Bonds 060705 (version 1)_Resumo Juros e Variações" xfId="82" xr:uid="{041D29E2-D0AC-4DBB-8D3C-B30A51356A41}"/>
    <cellStyle name="$_Sovereign Bonds 060705_1" xfId="83" xr:uid="{60190BF8-6056-452C-986D-05811F3B803B}"/>
    <cellStyle name="$_Sovereign Bonds 060705_1_01 NET DCF Model" xfId="84" xr:uid="{94D8C74C-5E34-4F69-96B2-92DCC927A6D4}"/>
    <cellStyle name="$_Sovereign Bonds 060705_1_03 Embratel DCF Model_Loscos" xfId="85" xr:uid="{28677BF6-286E-4858-B062-FD1AE9C4CF9A}"/>
    <cellStyle name="$_Sovereign Bonds 060705_1_05 NET DCF Model" xfId="86" xr:uid="{58A200EA-DB46-44A3-B220-6B3D5C270CB8}"/>
    <cellStyle name="$_Sovereign Bonds 060705_1_05 TMX Brazil DCF Model" xfId="87" xr:uid="{30241091-2204-4109-AD89-BECD6BD263EF}"/>
    <cellStyle name="$_Sovereign Bonds 060705_1_Consolidação" xfId="88" xr:uid="{E01556AA-9E11-493A-BC67-29123E881308}"/>
    <cellStyle name="$_Sovereign Bonds 060705_1_Consolidação IMOB" xfId="89" xr:uid="{9E5BDADC-FB05-4C3A-AF76-11C14F1287A7}"/>
    <cellStyle name="$_Sovereign Bonds 060705_1_Estudo de Viabilidade -IMOB Henri" xfId="90" xr:uid="{11DEFF3F-45C6-4BF7-9D28-A7D72B696CD7}"/>
    <cellStyle name="$_Sovereign Bonds 060705_1_FP 100" xfId="91" xr:uid="{E8FF03E0-A93D-4B1C-9287-7892583FF213}"/>
    <cellStyle name="$_Sovereign Bonds 060705_1_Península" xfId="92" xr:uid="{48F364A5-CB87-4A84-AE1E-9F6BF24EC831}"/>
    <cellStyle name="$_Sovereign Bonds 060705_1_Peninsula_0510" xfId="93" xr:uid="{51D665D1-3BBD-42CB-A321-2F90958C7A48}"/>
    <cellStyle name="$_Sovereign Bonds 060705_1_Resumo Juros e Variações" xfId="94" xr:uid="{8BF402BA-606F-4CD1-BD01-1E76AE8DFE8F}"/>
    <cellStyle name="$0" xfId="95" xr:uid="{1F05AE6E-062E-45E9-BED3-1D7914DBC5AD}"/>
    <cellStyle name="$0,000" xfId="96" xr:uid="{C1F46310-3FFE-4B72-B1BA-B0F2EA99A394}"/>
    <cellStyle name="$0,000.0" xfId="97" xr:uid="{65EF4006-07E8-4CE9-A023-92BC93325E0D}"/>
    <cellStyle name="$0,000.00" xfId="98" xr:uid="{194C6765-06E8-4C9E-976F-C394534BDAD5}"/>
    <cellStyle name="$0,000.000" xfId="99" xr:uid="{599A668B-E32C-4BEE-83B5-18E7AEAD6F48}"/>
    <cellStyle name="$0,000.0000" xfId="100" xr:uid="{F50027E7-3CEE-413E-9001-46A8D9CAC7BD}"/>
    <cellStyle name="$0,000_Consolidação" xfId="101" xr:uid="{7814E79D-4D6D-4577-92B7-A7E5B8D502F1}"/>
    <cellStyle name="$0.00" xfId="102" xr:uid="{7C51E1C2-0973-4042-9092-189421A1ED73}"/>
    <cellStyle name="$0.000" xfId="103" xr:uid="{9DD41BAB-D4E3-4835-97CB-F3AAA1071295}"/>
    <cellStyle name="$0.0000" xfId="104" xr:uid="{DC227115-476D-4FE1-95E1-0E8DC91323A2}"/>
    <cellStyle name="$0_Consolidação" xfId="105" xr:uid="{60B399C0-4490-449D-A993-1F1C3513341A}"/>
    <cellStyle name="_%(SignOnly)" xfId="106" xr:uid="{11894447-CC3C-4312-9687-6617A0C42758}"/>
    <cellStyle name="_%(SignSpaceOnly)" xfId="107" xr:uid="{8D29E032-AA98-4AA3-9BE0-06DF8105A20F}"/>
    <cellStyle name="_Comma" xfId="108" xr:uid="{BE743979-D078-48DB-A8DC-90D407480BA9}"/>
    <cellStyle name="_Comma_01 AVP_ Project Infinitum" xfId="109" xr:uid="{EC5F2A93-E5A2-4A2E-B78D-A41369211B45}"/>
    <cellStyle name="_Comma_02 Backup Charts" xfId="110" xr:uid="{25A11DE4-BEB7-428C-B32C-20B1D19D748A}"/>
    <cellStyle name="_Comma_avp" xfId="111" xr:uid="{0FAD47FB-83C5-4F36-B556-6212C00BBF9A}"/>
    <cellStyle name="_Comma_AVP_ NewCo" xfId="112" xr:uid="{E24BFFD5-161D-4399-9C53-EF965103934B}"/>
    <cellStyle name="_Comma_Brazil bond data" xfId="113" xr:uid="{9C1F8789-C65E-4D42-896A-120E44525BBB}"/>
    <cellStyle name="_Comma_dcf" xfId="114" xr:uid="{41E15768-C12B-4D84-A5C9-169E9049D76B}"/>
    <cellStyle name="_Comma_LA WACC Discount_1" xfId="115" xr:uid="{D91DC6DF-F835-4A80-AA66-55A806F69BE4}"/>
    <cellStyle name="_Comma_Oil &amp; Gas betas" xfId="116" xr:uid="{47E1E67B-F39F-4EAC-8EFF-D16EEA033DB7}"/>
    <cellStyle name="_Comma_WACC Analysis" xfId="117" xr:uid="{AD9B8B7D-4C45-4A39-8D69-E4984B05A5F4}"/>
    <cellStyle name="_Comma_WACC Analysis_4b_0827_2" xfId="118" xr:uid="{7ACA4A1A-3E72-450A-BA35-38155E79AAA2}"/>
    <cellStyle name="_Currency" xfId="119" xr:uid="{81CA6FF4-7392-4887-8FD0-89E12940AD0E}"/>
    <cellStyle name="_Currency_01 AVP_ Project Infinitum" xfId="120" xr:uid="{B9386E0E-B43F-428A-AFEA-6210CFC94179}"/>
    <cellStyle name="_Currency_01 AVP_ Project Infinitum_Consolidação" xfId="121" xr:uid="{F24B11B8-E6E9-4354-A112-E637DE0001F2}"/>
    <cellStyle name="_Currency_01 AVP_ Project Infinitum_Consolidação IMOB" xfId="122" xr:uid="{D397BAAB-A8F8-44C0-B7A9-7B1082EF3C97}"/>
    <cellStyle name="_Currency_01 AVP_ Project Infinitum_Estudo de Viabilidade -IMOB Henri" xfId="123" xr:uid="{1B43C066-051B-493F-A9F7-094340A3B706}"/>
    <cellStyle name="_Currency_01 AVP_ Project Infinitum_FP 100" xfId="124" xr:uid="{47226EF3-C9EA-4038-BF67-721BC9CC3BBD}"/>
    <cellStyle name="_Currency_01 AVP_ Project Infinitum_Península" xfId="125" xr:uid="{133F0D02-22E7-49BE-99E1-20103A0F5AF0}"/>
    <cellStyle name="_Currency_01 AVP_ Project Infinitum_Peninsula_0510" xfId="126" xr:uid="{3041B464-B493-4193-AE4B-B40B4F79E022}"/>
    <cellStyle name="_Currency_01 AVP_ Project Infinitum_Resumo Juros e Variações" xfId="127" xr:uid="{F64B4602-4364-4379-B41E-498F751206A2}"/>
    <cellStyle name="_Currency_01 TMX BR Revenue mix" xfId="128" xr:uid="{79D376DA-6E68-4741-A99F-E575F0CCE87D}"/>
    <cellStyle name="_Currency_01 TMX BR Revenue mix_Consolidação" xfId="129" xr:uid="{72C80F67-B8D1-4D5A-A815-D066E2027501}"/>
    <cellStyle name="_Currency_01 TMX BR Revenue mix_Consolidação IMOB" xfId="130" xr:uid="{59215640-A269-4C03-8F06-8BBC96702A2F}"/>
    <cellStyle name="_Currency_01 TMX BR Revenue mix_Estudo de Viabilidade -IMOB Henri" xfId="131" xr:uid="{24A4F1E4-1348-4399-A90A-0685B8BF0B99}"/>
    <cellStyle name="_Currency_01 TMX BR Revenue mix_FP 100" xfId="132" xr:uid="{DC235423-7FD9-4672-A099-72EF637DF31D}"/>
    <cellStyle name="_Currency_01 TMX BR Revenue mix_Península" xfId="133" xr:uid="{EAC5FB9D-9F62-451D-AA97-44B87C56B253}"/>
    <cellStyle name="_Currency_01 TMX BR Revenue mix_Peninsula_0510" xfId="134" xr:uid="{3F61FC64-A4D9-4CF2-A9C2-FE58EB4BD594}"/>
    <cellStyle name="_Currency_01 TMX BR Revenue mix_Resumo Juros e Variações" xfId="135" xr:uid="{7DD1AEFD-3CBD-4629-BCF6-48D48D04539C}"/>
    <cellStyle name="_Currency_02 Backup Charts" xfId="136" xr:uid="{AF9EF665-991C-4025-9710-7875E0F01EBC}"/>
    <cellStyle name="_Currency_02 Backup Charts_Consolidação" xfId="137" xr:uid="{F473343B-BC3E-45D0-BC54-0204411B6BD8}"/>
    <cellStyle name="_Currency_02 Backup Charts_Consolidação IMOB" xfId="138" xr:uid="{F8A439D6-B6FB-409C-8D3E-F0E8C16E0716}"/>
    <cellStyle name="_Currency_02 Backup Charts_Estudo de Viabilidade -IMOB Henri" xfId="139" xr:uid="{5D73F945-F8AE-43CC-B827-762BD055C231}"/>
    <cellStyle name="_Currency_02 Backup Charts_FP 100" xfId="140" xr:uid="{3A26A8AC-7CC2-4BDA-B8F7-E7C4FFD2253C}"/>
    <cellStyle name="_Currency_02 Backup Charts_Península" xfId="141" xr:uid="{2786FF2C-C312-4AEC-8085-EB0917B83BA1}"/>
    <cellStyle name="_Currency_02 Backup Charts_Peninsula_0510" xfId="142" xr:uid="{100B3D5A-0534-44AC-8D9C-72A7DEA1692A}"/>
    <cellStyle name="_Currency_02 Backup Charts_Resumo Juros e Variações" xfId="143" xr:uid="{0F32D046-C2C6-416E-A385-FE47BE83A7BA}"/>
    <cellStyle name="_Currency_02 Blended and actual_Telmex_ buying_ NET" xfId="144" xr:uid="{F9A0CA27-034E-4ABD-B269-AB0EDCF4CB8A}"/>
    <cellStyle name="_Currency_02 Blended and actual_Telmex_ buying_ NET_Consolidação" xfId="145" xr:uid="{2F3EF04D-FB80-48E4-85F1-6F1BD16A5489}"/>
    <cellStyle name="_Currency_02 Blended and actual_Telmex_ buying_ NET_Consolidação IMOB" xfId="146" xr:uid="{60D634D0-6983-4157-9946-E1E125AD98AD}"/>
    <cellStyle name="_Currency_02 Blended and actual_Telmex_ buying_ NET_Estudo de Viabilidade -IMOB Henri" xfId="147" xr:uid="{44F550B2-C61B-4EE9-A284-87B4A2F41352}"/>
    <cellStyle name="_Currency_02 Blended and actual_Telmex_ buying_ NET_FP 100" xfId="148" xr:uid="{6EAF5C2C-8C80-45AA-97EA-44AAB9B762F5}"/>
    <cellStyle name="_Currency_02 Blended and actual_Telmex_ buying_ NET_Península" xfId="149" xr:uid="{B0EED4B3-9094-4D88-A8D4-6DF5FCC5E61B}"/>
    <cellStyle name="_Currency_02 Blended and actual_Telmex_ buying_ NET_Peninsula_0510" xfId="150" xr:uid="{EC18CD1B-9B60-43EE-890D-C8510BD14DFF}"/>
    <cellStyle name="_Currency_02 Blended and actual_Telmex_ buying_ NET_Resumo Juros e Variações" xfId="151" xr:uid="{98A41136-2EEC-4395-9427-D510A4FD458B}"/>
    <cellStyle name="_Currency_02 TMX Brazil Management Projections_R$" xfId="152" xr:uid="{5096E7BC-5689-4BAE-91CA-D1C9312B4580}"/>
    <cellStyle name="_Currency_02 TMX Brazil Management Projections_R$_Consolidação" xfId="153" xr:uid="{833B535A-B38D-4473-A3B7-E11A5BB1821B}"/>
    <cellStyle name="_Currency_02 TMX Brazil Management Projections_R$_Consolidação IMOB" xfId="154" xr:uid="{D2CD4D69-5928-4A9C-9C43-28FAE8E8C629}"/>
    <cellStyle name="_Currency_02 TMX Brazil Management Projections_R$_Estudo de Viabilidade -IMOB Henri" xfId="155" xr:uid="{7CC58F05-EA4A-4A8C-BCFD-598FC9090F07}"/>
    <cellStyle name="_Currency_02 TMX Brazil Management Projections_R$_FP 100" xfId="156" xr:uid="{486BD201-F1F8-4F21-85E5-5CD643C6FFE2}"/>
    <cellStyle name="_Currency_02 TMX Brazil Management Projections_R$_Península" xfId="157" xr:uid="{18E97238-0D26-4A2E-9817-DA1360A09BA9}"/>
    <cellStyle name="_Currency_02 TMX Brazil Management Projections_R$_Peninsula_0510" xfId="158" xr:uid="{12FCB56B-9A8A-4B42-B994-47F8D8280C9F}"/>
    <cellStyle name="_Currency_02 TMX Brazil Management Projections_R$_Resumo Juros e Variações" xfId="159" xr:uid="{8EB4CC8D-E8EE-4BB2-BBD9-DA4D5F49C0F8}"/>
    <cellStyle name="_Currency_03 Projections Comparison - Infinitum" xfId="160" xr:uid="{F18692A9-AFDC-4396-B2B2-09C67FC90813}"/>
    <cellStyle name="_Currency_03 Projections Comparison - Infinitum_Consolidação" xfId="161" xr:uid="{B98849A3-7AB7-4E4A-8513-2305E4E41B56}"/>
    <cellStyle name="_Currency_03 Projections Comparison - Infinitum_Consolidação IMOB" xfId="162" xr:uid="{A8CBA37D-3929-4CAC-9C91-E674388E6AD8}"/>
    <cellStyle name="_Currency_03 Projections Comparison - Infinitum_Estudo de Viabilidade -IMOB Henri" xfId="163" xr:uid="{DDA0AC26-74A1-428B-BDE1-F806A603A26D}"/>
    <cellStyle name="_Currency_03 Projections Comparison - Infinitum_FP 100" xfId="164" xr:uid="{EFDCC693-E594-45E7-8102-F65C18941EA6}"/>
    <cellStyle name="_Currency_03 Projections Comparison - Infinitum_Península" xfId="165" xr:uid="{190D60AA-9CAB-46DA-A95A-08395C767604}"/>
    <cellStyle name="_Currency_03 Projections Comparison - Infinitum_Peninsula_0510" xfId="166" xr:uid="{C6046EDA-51B3-4C40-8D3A-3CA925042346}"/>
    <cellStyle name="_Currency_03 Projections Comparison - Infinitum_Resumo Juros e Variações" xfId="167" xr:uid="{EDC1FB5C-10AE-4B35-80AC-A7D58EE88073}"/>
    <cellStyle name="_Currency_04 WACC Vivax" xfId="168" xr:uid="{D1675632-09A1-4FD2-8269-D83EB07C9611}"/>
    <cellStyle name="_Currency_04 WACC Vivax_Consolidação" xfId="169" xr:uid="{870DF532-43BB-47CA-9087-5363F79D4EA3}"/>
    <cellStyle name="_Currency_04 WACC Vivax_Consolidação IMOB" xfId="170" xr:uid="{1FD0C3CF-A9E0-43A0-9AA3-EBCC7F1621B5}"/>
    <cellStyle name="_Currency_04 WACC Vivax_Estudo de Viabilidade -IMOB Henri" xfId="171" xr:uid="{7E6A07B8-F0BA-4FC9-A82B-041E37E5D1BC}"/>
    <cellStyle name="_Currency_04 WACC Vivax_FP 100" xfId="172" xr:uid="{6CD65AF1-48D0-45C5-A347-FAB1DF826544}"/>
    <cellStyle name="_Currency_04 WACC Vivax_Península" xfId="173" xr:uid="{13C9053C-0DBF-42C5-AAD8-A935C7F9FF6A}"/>
    <cellStyle name="_Currency_04 WACC Vivax_Peninsula_0510" xfId="174" xr:uid="{30F0DF0D-666A-4E8D-B414-F458CCF8FE25}"/>
    <cellStyle name="_Currency_04 WACC Vivax_Resumo Juros e Variações" xfId="175" xr:uid="{803F6BDD-8F94-4E51-9FC7-73B81F847CB9}"/>
    <cellStyle name="_Currency_05 Embratel DCF Model_NEW" xfId="176" xr:uid="{7793A1DC-9EA3-46C5-A06E-5EC9F0041130}"/>
    <cellStyle name="_Currency_12 Blended and actual _Telmex_buying_Embratel" xfId="177" xr:uid="{A7C97AF2-EE0E-4EAC-BCC8-0F48DEA70549}"/>
    <cellStyle name="_Currency_12 Blended and actual _Telmex_buying_Embratel_Consolidação" xfId="178" xr:uid="{5A70BAD9-8F79-4E20-83EB-08A70B105A87}"/>
    <cellStyle name="_Currency_12 Blended and actual _Telmex_buying_Embratel_Consolidação IMOB" xfId="179" xr:uid="{EBC3B612-B7D0-4BFC-B601-1A6323DA50EF}"/>
    <cellStyle name="_Currency_12 Blended and actual _Telmex_buying_Embratel_Estudo de Viabilidade -IMOB Henri" xfId="180" xr:uid="{4BCA33E2-DE65-4D8E-A23A-5F558702C07D}"/>
    <cellStyle name="_Currency_12 Blended and actual _Telmex_buying_Embratel_FP 100" xfId="181" xr:uid="{1D590264-CB0C-4865-98CF-6740BBE218AB}"/>
    <cellStyle name="_Currency_12 Blended and actual _Telmex_buying_Embratel_Península" xfId="182" xr:uid="{310FC08D-B567-494B-A63D-E41C0C86555B}"/>
    <cellStyle name="_Currency_12 Blended and actual _Telmex_buying_Embratel_Peninsula_0510" xfId="183" xr:uid="{21373904-0EE5-4215-A3EA-DF5B326EDF11}"/>
    <cellStyle name="_Currency_12 Blended and actual _Telmex_buying_Embratel_Resumo Juros e Variações" xfId="184" xr:uid="{BEAAADDC-9EB4-41EE-BB88-1CFE2634556E}"/>
    <cellStyle name="_Currency_avp" xfId="185" xr:uid="{C4F3C2A6-566A-405C-8432-9BF342388305}"/>
    <cellStyle name="_Currency_AVP_ NewCo" xfId="186" xr:uid="{C29ADA47-D38F-4A14-96C6-368D557A9CE5}"/>
    <cellStyle name="_Currency_AVP_ NewCo_Consolidação" xfId="187" xr:uid="{6EFCC56E-A0E3-4031-BC87-179CEB9DA2A5}"/>
    <cellStyle name="_Currency_AVP_ NewCo_Consolidação IMOB" xfId="188" xr:uid="{242DCB9F-445F-4E65-A3BE-0BF73702CBB3}"/>
    <cellStyle name="_Currency_AVP_ NewCo_Estudo de Viabilidade -IMOB Henri" xfId="189" xr:uid="{248273D9-5062-4F7D-8444-03B235B0B70E}"/>
    <cellStyle name="_Currency_AVP_ NewCo_FP 100" xfId="190" xr:uid="{4F9EEDC9-9723-43EA-AA50-92DA88F56CCC}"/>
    <cellStyle name="_Currency_AVP_ NewCo_Península" xfId="191" xr:uid="{674CE501-A8D9-4593-B223-457FC808F343}"/>
    <cellStyle name="_Currency_AVP_ NewCo_Peninsula_0510" xfId="192" xr:uid="{071BEDB1-491D-4FE5-AB8F-719F5F12F5B3}"/>
    <cellStyle name="_Currency_AVP_ NewCo_Resumo Juros e Variações" xfId="193" xr:uid="{22B2DAC9-16AF-49BC-A976-13DDEF8ADB9D}"/>
    <cellStyle name="_Currency_avp_Consolidação" xfId="194" xr:uid="{27D4954D-A08F-4627-A627-883D28046563}"/>
    <cellStyle name="_Currency_avp_Consolidação IMOB" xfId="195" xr:uid="{E9FCB048-66A6-41F4-A623-87D3492A6771}"/>
    <cellStyle name="_Currency_avp_Estudo de Viabilidade -IMOB Henri" xfId="196" xr:uid="{A3AE05CF-29C5-434A-9210-46B21A8946AB}"/>
    <cellStyle name="_Currency_avp_FP 100" xfId="197" xr:uid="{68A23DB0-D2CA-454C-90B5-C3B2867CF2A0}"/>
    <cellStyle name="_Currency_avp_Península" xfId="198" xr:uid="{09B7F944-08D1-432A-BD5A-C91E2784D1FA}"/>
    <cellStyle name="_Currency_avp_Peninsula_0510" xfId="199" xr:uid="{FFD5E782-9C8B-4499-8EFD-F72CDE8FFB66}"/>
    <cellStyle name="_Currency_avp_Resumo Juros e Variações" xfId="200" xr:uid="{61DF13AD-5623-4978-9F29-273B1396E464}"/>
    <cellStyle name="_Currency_Brazil bond data" xfId="201" xr:uid="{B56AE42B-0D76-4D66-A2BD-1D5ABB1444D6}"/>
    <cellStyle name="_Currency_Brazil bond data_Consolidação" xfId="202" xr:uid="{F669D261-8993-415E-B30A-2FFCC1B3CFB8}"/>
    <cellStyle name="_Currency_Brazil bond data_Consolidação IMOB" xfId="203" xr:uid="{661C873E-2D13-4300-99B4-9DCDF840E536}"/>
    <cellStyle name="_Currency_Brazil bond data_Estudo de Viabilidade -IMOB Henri" xfId="204" xr:uid="{0E103B7B-1CD4-4996-A346-E9A19A07F21C}"/>
    <cellStyle name="_Currency_Brazil bond data_FP 100" xfId="205" xr:uid="{D2533068-87F4-4F05-BC21-D74D2FBDD65E}"/>
    <cellStyle name="_Currency_Brazil bond data_Península" xfId="206" xr:uid="{972D52EE-CCF3-4295-B274-5BA3AA9EBD4A}"/>
    <cellStyle name="_Currency_Brazil bond data_Peninsula_0510" xfId="207" xr:uid="{929DF61B-165F-4305-A073-0E2594816ED6}"/>
    <cellStyle name="_Currency_Brazil bond data_Resumo Juros e Variações" xfId="208" xr:uid="{E6173204-CCCA-4A3B-A245-0F9711625CED}"/>
    <cellStyle name="_Currency_Consolidação" xfId="209" xr:uid="{D18E9BA0-44D3-4B9F-B615-5B9175109A48}"/>
    <cellStyle name="_Currency_Consolidação IMOB" xfId="210" xr:uid="{7D23F746-65DE-4733-9404-9BEC40E477B3}"/>
    <cellStyle name="_Currency_dcf" xfId="211" xr:uid="{3C573542-BBAE-4715-802F-CE9C190ABA08}"/>
    <cellStyle name="_Currency_dcf_01_WACC Colombia_Analysis" xfId="212" xr:uid="{FAAE0DA0-47D8-46F1-97DC-7A5DC78E4D1D}"/>
    <cellStyle name="_Currency_dcf_01_WACC Colombia_Analysis_Consolidação" xfId="213" xr:uid="{D6EFDCDF-6782-49E6-BB85-26B8E2FC1793}"/>
    <cellStyle name="_Currency_dcf_01_WACC Colombia_Analysis_Consolidação IMOB" xfId="214" xr:uid="{22151313-8CE5-4D60-832E-7A07F0DB0ED9}"/>
    <cellStyle name="_Currency_dcf_01_WACC Colombia_Analysis_Estudo de Viabilidade -IMOB Henri" xfId="215" xr:uid="{EAF9C763-4925-469D-BF43-8CF3E5CBD0D9}"/>
    <cellStyle name="_Currency_dcf_01_WACC Colombia_Analysis_FP 100" xfId="216" xr:uid="{AEE3D27D-10FE-49E8-B6AF-92D83A5670D6}"/>
    <cellStyle name="_Currency_dcf_01_WACC Colombia_Analysis_Península" xfId="217" xr:uid="{6A4101B6-7C33-49BC-B9E8-FC58D75E6467}"/>
    <cellStyle name="_Currency_dcf_01_WACC Colombia_Analysis_Peninsula_0510" xfId="218" xr:uid="{4F6F20A3-6E74-4D6F-A54C-1A62DFAD90B8}"/>
    <cellStyle name="_Currency_dcf_01_WACC Colombia_Analysis_Resumo Juros e Variações" xfId="219" xr:uid="{6318530D-735E-405D-992D-9F49428AC915}"/>
    <cellStyle name="_Currency_dcf_04 WACC Vivax" xfId="220" xr:uid="{78D9BBF5-683E-4AB2-8CED-C2A471ADE61A}"/>
    <cellStyle name="_Currency_dcf_04 WACC Vivax_Consolidação" xfId="221" xr:uid="{0A91DB70-3AE5-4F9E-9600-11A302F27EBB}"/>
    <cellStyle name="_Currency_dcf_04 WACC Vivax_Consolidação IMOB" xfId="222" xr:uid="{879D1EB8-EA6E-4F08-B367-59FF3F73FEF1}"/>
    <cellStyle name="_Currency_dcf_04 WACC Vivax_Estudo de Viabilidade -IMOB Henri" xfId="223" xr:uid="{FAEF9219-EB65-4CF2-8832-C899F1105958}"/>
    <cellStyle name="_Currency_dcf_04 WACC Vivax_FP 100" xfId="224" xr:uid="{1B508704-F788-4411-A3BB-C30BDEF9229B}"/>
    <cellStyle name="_Currency_dcf_04 WACC Vivax_Península" xfId="225" xr:uid="{B1C6DC06-833D-4F78-88E7-D537904A44A5}"/>
    <cellStyle name="_Currency_dcf_04 WACC Vivax_Peninsula_0510" xfId="226" xr:uid="{FE6566EE-EC9B-4DBA-A53A-AFEFF23BED18}"/>
    <cellStyle name="_Currency_dcf_04 WACC Vivax_Resumo Juros e Variações" xfId="227" xr:uid="{26F6F53B-50E3-4571-8871-8A620AFB069D}"/>
    <cellStyle name="_Currency_dcf_Consolidação" xfId="228" xr:uid="{0A32EADB-1852-4B3B-9579-1130339C9343}"/>
    <cellStyle name="_Currency_dcf_Consolidação IMOB" xfId="229" xr:uid="{16FD35E2-E968-46AC-9C12-4DEE0B2D3DFC}"/>
    <cellStyle name="_Currency_dcf_Dados por segmento julho 06" xfId="230" xr:uid="{70895497-3DE6-421E-8123-DA3AA398C58B}"/>
    <cellStyle name="_Currency_dcf_Estudo de Viabilidade - EXP BHS" xfId="231" xr:uid="{284AC0ED-424A-4BAC-A9A3-E2D034D08B43}"/>
    <cellStyle name="_Currency_dcf_Estudo de Viabilidade - EXP BHS_Consolidação" xfId="232" xr:uid="{959C8C00-E09E-4E22-A1C2-59F30DDB0B30}"/>
    <cellStyle name="_Currency_dcf_FP 100" xfId="233" xr:uid="{014CA7F2-1302-45BD-AB57-68FC6679BD77}"/>
    <cellStyle name="_Currency_dcf_Resumo Juros e Variações" xfId="234" xr:uid="{E7CE4B9B-63FC-4A32-B610-CB7917650C20}"/>
    <cellStyle name="_Currency_dcf_Sovereign Bonds 060705" xfId="235" xr:uid="{952C345A-BC0F-4B70-8655-4F8C54EDEDD2}"/>
    <cellStyle name="_Currency_dcf_Sovereign Bonds 060705 (version 1)" xfId="236" xr:uid="{EC1645E8-D890-4C3A-B0DE-19AACE43DC8A}"/>
    <cellStyle name="_Currency_dcf_Sovereign Bonds 060705 (version 1)_01 NET DCF Model" xfId="237" xr:uid="{845E78AB-0624-401B-9E1F-640007199392}"/>
    <cellStyle name="_Currency_dcf_Sovereign Bonds 060705 (version 1)_01 NET DCF Model_Consolidação" xfId="238" xr:uid="{747DBA70-D4C1-4739-84F9-A828D46DA5CD}"/>
    <cellStyle name="_Currency_dcf_Sovereign Bonds 060705 (version 1)_01 NET DCF Model_Consolidação IMOB" xfId="239" xr:uid="{3A93DD0F-C7E3-4EE1-AE2F-30547A06E7D6}"/>
    <cellStyle name="_Currency_dcf_Sovereign Bonds 060705 (version 1)_01 NET DCF Model_Estudo de Viabilidade -IMOB Henri" xfId="240" xr:uid="{FED5DB5F-68CD-42B5-9923-E48DBDBCA6DC}"/>
    <cellStyle name="_Currency_dcf_Sovereign Bonds 060705 (version 1)_01 NET DCF Model_FP 100" xfId="241" xr:uid="{6FA1EEA4-2452-4755-A826-55A3E1FB1858}"/>
    <cellStyle name="_Currency_dcf_Sovereign Bonds 060705 (version 1)_01 NET DCF Model_Península" xfId="242" xr:uid="{17A31E67-8261-4F79-B2B9-ECB8B7ECFD8B}"/>
    <cellStyle name="_Currency_dcf_Sovereign Bonds 060705 (version 1)_01 NET DCF Model_Peninsula_0510" xfId="243" xr:uid="{C0DD0DDF-B380-464F-B36C-E17467B9DD38}"/>
    <cellStyle name="_Currency_dcf_Sovereign Bonds 060705 (version 1)_01 NET DCF Model_Resumo Juros e Variações" xfId="244" xr:uid="{7C3C0F4D-0A52-4A19-BE51-A54D767BC6F6}"/>
    <cellStyle name="_Currency_dcf_Sovereign Bonds 060705 (version 1)_03 Embratel DCF Model_Loscos" xfId="245" xr:uid="{4325CC0D-37AB-4886-A8D3-89543D8C97D4}"/>
    <cellStyle name="_Currency_dcf_Sovereign Bonds 060705 (version 1)_05 NET DCF Model" xfId="246" xr:uid="{2A0B1E60-B0CF-45E7-803A-42B6B9ACDF1E}"/>
    <cellStyle name="_Currency_dcf_Sovereign Bonds 060705 (version 1)_05 NET DCF Model_Consolidação" xfId="247" xr:uid="{94DCE2A6-B270-4E64-AD47-BB8718743715}"/>
    <cellStyle name="_Currency_dcf_Sovereign Bonds 060705 (version 1)_05 NET DCF Model_Consolidação IMOB" xfId="248" xr:uid="{1E6E7AF0-D765-43A7-8A09-AB935303C6B2}"/>
    <cellStyle name="_Currency_dcf_Sovereign Bonds 060705 (version 1)_05 NET DCF Model_Estudo de Viabilidade -IMOB Henri" xfId="249" xr:uid="{46C44837-732D-4566-8301-C6FDFE851312}"/>
    <cellStyle name="_Currency_dcf_Sovereign Bonds 060705 (version 1)_05 NET DCF Model_FP 100" xfId="250" xr:uid="{E4839351-5413-4407-B990-F6C499E4A177}"/>
    <cellStyle name="_Currency_dcf_Sovereign Bonds 060705 (version 1)_05 NET DCF Model_Península" xfId="251" xr:uid="{B5054CB8-4E6A-4901-864D-3D1CBB895D08}"/>
    <cellStyle name="_Currency_dcf_Sovereign Bonds 060705 (version 1)_05 NET DCF Model_Peninsula_0510" xfId="252" xr:uid="{542985CF-0987-4054-94F6-30EEC03F020F}"/>
    <cellStyle name="_Currency_dcf_Sovereign Bonds 060705 (version 1)_05 NET DCF Model_Resumo Juros e Variações" xfId="253" xr:uid="{3A3A0F29-8D70-43F1-83A1-803885AD1D14}"/>
    <cellStyle name="_Currency_dcf_Sovereign Bonds 060705 (version 1)_05 TMX Brazil DCF Model" xfId="254" xr:uid="{9AE0A589-FC5B-4FCC-87C1-17986E6BD978}"/>
    <cellStyle name="_Currency_dcf_Sovereign Bonds 060705 (version 1)_05 TMX Brazil DCF Model_Consolidação" xfId="255" xr:uid="{69C5D9AC-1EEC-4A7B-804D-EBC6A97FE85B}"/>
    <cellStyle name="_Currency_dcf_Sovereign Bonds 060705 (version 1)_05 TMX Brazil DCF Model_Consolidação IMOB" xfId="256" xr:uid="{96D1399A-C081-4C07-BC67-2E7B929FCA43}"/>
    <cellStyle name="_Currency_dcf_Sovereign Bonds 060705 (version 1)_05 TMX Brazil DCF Model_Estudo de Viabilidade -IMOB Henri" xfId="257" xr:uid="{140B1289-BBF7-4BF6-A831-DC17F580788B}"/>
    <cellStyle name="_Currency_dcf_Sovereign Bonds 060705 (version 1)_05 TMX Brazil DCF Model_FP 100" xfId="258" xr:uid="{CE48B369-3337-4675-A24B-806219408686}"/>
    <cellStyle name="_Currency_dcf_Sovereign Bonds 060705 (version 1)_05 TMX Brazil DCF Model_Península" xfId="259" xr:uid="{B6E2FF6F-AD56-4FC9-BD24-D43F66B6C13E}"/>
    <cellStyle name="_Currency_dcf_Sovereign Bonds 060705 (version 1)_05 TMX Brazil DCF Model_Peninsula_0510" xfId="260" xr:uid="{F5EFC106-011A-469E-98C6-F21E3C17A18F}"/>
    <cellStyle name="_Currency_dcf_Sovereign Bonds 060705 (version 1)_05 TMX Brazil DCF Model_Resumo Juros e Variações" xfId="261" xr:uid="{492D1795-5908-42ED-878F-7CDA656AC672}"/>
    <cellStyle name="_Currency_dcf_Sovereign Bonds 060705_01 NET DCF Model" xfId="262" xr:uid="{2529A727-C290-469D-8645-B5D70ECC68F3}"/>
    <cellStyle name="_Currency_dcf_Sovereign Bonds 060705_01 NET DCF Model_Consolidação" xfId="263" xr:uid="{18C22B41-3C8E-475C-A8D4-75C6D84D56CC}"/>
    <cellStyle name="_Currency_dcf_Sovereign Bonds 060705_01 NET DCF Model_Consolidação IMOB" xfId="264" xr:uid="{61C7A182-843D-497F-AEAA-1F1A03954833}"/>
    <cellStyle name="_Currency_dcf_Sovereign Bonds 060705_01 NET DCF Model_Estudo de Viabilidade -IMOB Henri" xfId="265" xr:uid="{517010C1-AF54-49CC-B75B-E05E1B6AF801}"/>
    <cellStyle name="_Currency_dcf_Sovereign Bonds 060705_01 NET DCF Model_FP 100" xfId="266" xr:uid="{12A677AE-F6D7-452B-850C-40843406878B}"/>
    <cellStyle name="_Currency_dcf_Sovereign Bonds 060705_01 NET DCF Model_Península" xfId="267" xr:uid="{6C10737A-8998-4E52-A93C-9A0217E9B061}"/>
    <cellStyle name="_Currency_dcf_Sovereign Bonds 060705_01 NET DCF Model_Peninsula_0510" xfId="268" xr:uid="{0CFDC06D-160E-42AA-806B-8112B23154B8}"/>
    <cellStyle name="_Currency_dcf_Sovereign Bonds 060705_01 NET DCF Model_Resumo Juros e Variações" xfId="269" xr:uid="{B9B25CAC-E12A-4CBE-8186-741458D26962}"/>
    <cellStyle name="_Currency_dcf_Sovereign Bonds 060705_03 Embratel DCF Model_Loscos" xfId="270" xr:uid="{153D68BA-547D-4E5C-8686-0969511465C0}"/>
    <cellStyle name="_Currency_dcf_Sovereign Bonds 060705_05 NET DCF Model" xfId="271" xr:uid="{ED376B62-7CE6-4FEB-9C24-48B3128CA014}"/>
    <cellStyle name="_Currency_dcf_Sovereign Bonds 060705_05 NET DCF Model_Consolidação" xfId="272" xr:uid="{861E937C-7469-435A-B9C0-471950556044}"/>
    <cellStyle name="_Currency_dcf_Sovereign Bonds 060705_05 NET DCF Model_Consolidação IMOB" xfId="273" xr:uid="{0FA24710-15D8-43B1-8ECB-E2ECD44B3AD2}"/>
    <cellStyle name="_Currency_dcf_Sovereign Bonds 060705_05 NET DCF Model_Estudo de Viabilidade -IMOB Henri" xfId="274" xr:uid="{41A62534-0C11-43D2-AAC8-41A01759DBAD}"/>
    <cellStyle name="_Currency_dcf_Sovereign Bonds 060705_05 NET DCF Model_FP 100" xfId="275" xr:uid="{85B039D0-C770-483E-BC75-1A10A7313095}"/>
    <cellStyle name="_Currency_dcf_Sovereign Bonds 060705_05 NET DCF Model_Península" xfId="276" xr:uid="{B9430D31-B304-415D-B950-DEE5E471F576}"/>
    <cellStyle name="_Currency_dcf_Sovereign Bonds 060705_05 NET DCF Model_Peninsula_0510" xfId="277" xr:uid="{5BA0046D-70A6-45FA-9AE9-0F58042045D1}"/>
    <cellStyle name="_Currency_dcf_Sovereign Bonds 060705_05 NET DCF Model_Resumo Juros e Variações" xfId="278" xr:uid="{5C99C545-F563-4128-BB2E-8C55419DA139}"/>
    <cellStyle name="_Currency_dcf_Sovereign Bonds 060705_05 TMX Brazil DCF Model" xfId="279" xr:uid="{E11B287C-976C-4342-9A37-BBB23CEC23AC}"/>
    <cellStyle name="_Currency_dcf_Sovereign Bonds 060705_05 TMX Brazil DCF Model_Consolidação" xfId="280" xr:uid="{5EE2F8FF-A443-4FBF-AC47-D8757B67F901}"/>
    <cellStyle name="_Currency_dcf_Sovereign Bonds 060705_05 TMX Brazil DCF Model_Consolidação IMOB" xfId="281" xr:uid="{89EAEE3B-C18C-4D99-A235-AE39DA97FFFA}"/>
    <cellStyle name="_Currency_dcf_Sovereign Bonds 060705_05 TMX Brazil DCF Model_Estudo de Viabilidade -IMOB Henri" xfId="282" xr:uid="{E58D4593-A7DB-4AC6-BE84-F8272DC4DB57}"/>
    <cellStyle name="_Currency_dcf_Sovereign Bonds 060705_05 TMX Brazil DCF Model_FP 100" xfId="283" xr:uid="{B49A1ACB-0DDD-4E89-B90E-52639769AEB6}"/>
    <cellStyle name="_Currency_dcf_Sovereign Bonds 060705_05 TMX Brazil DCF Model_Península" xfId="284" xr:uid="{AE82922E-E8A0-4B98-A87B-2475A0670435}"/>
    <cellStyle name="_Currency_dcf_Sovereign Bonds 060705_05 TMX Brazil DCF Model_Peninsula_0510" xfId="285" xr:uid="{1AC50DFB-0C70-4031-B6EF-1D8F51EF2263}"/>
    <cellStyle name="_Currency_dcf_Sovereign Bonds 060705_05 TMX Brazil DCF Model_Resumo Juros e Variações" xfId="286" xr:uid="{2A0B63F7-7041-4B80-98FC-06A5483B3ED1}"/>
    <cellStyle name="_Currency_EMT Management Assumptions_v2" xfId="287" xr:uid="{A155DFA2-7F28-4B84-8491-6D2B06A8D4C6}"/>
    <cellStyle name="_Currency_EMT Management Assumptions_v2_Consolidação" xfId="288" xr:uid="{781F1994-0327-4A75-A779-37BF1AEA9BB2}"/>
    <cellStyle name="_Currency_EMT Management Assumptions_v2_Consolidação IMOB" xfId="289" xr:uid="{E54C87BC-E5C3-4AAF-8D49-1D50EA760022}"/>
    <cellStyle name="_Currency_EMT Management Assumptions_v2_Estudo de Viabilidade -IMOB Henri" xfId="290" xr:uid="{44D4DAAA-1C04-4D12-B6BB-BF39CB080266}"/>
    <cellStyle name="_Currency_EMT Management Assumptions_v2_FP 100" xfId="291" xr:uid="{78E69793-FD7F-42B1-8E7F-52AE1DAE1656}"/>
    <cellStyle name="_Currency_EMT Management Assumptions_v2_Península" xfId="292" xr:uid="{336942F2-2DEA-4513-AA68-371C814B38EB}"/>
    <cellStyle name="_Currency_EMT Management Assumptions_v2_Peninsula_0510" xfId="293" xr:uid="{0803EB7B-51F9-4DF5-9DE4-E1E7940C59EA}"/>
    <cellStyle name="_Currency_EMT Management Assumptions_v2_Resumo Juros e Variações" xfId="294" xr:uid="{8AC2D6B6-5D15-4BA1-A95C-8C92397B2159}"/>
    <cellStyle name="_Currency_Estudo de Viabilidade -IMOB Henri" xfId="295" xr:uid="{A9C9BA39-4ED4-4021-8194-2646E8CEF7AB}"/>
    <cellStyle name="_Currency_FP 100" xfId="296" xr:uid="{A54C6BD2-7299-43D0-B797-76A7B13BE8F4}"/>
    <cellStyle name="_Currency_LA WACC Discount_1" xfId="297" xr:uid="{0B0FC237-974C-4CF0-A1E7-471826602EB7}"/>
    <cellStyle name="_Currency_LA WACC Discount_1_Consolidação" xfId="298" xr:uid="{8600BC2F-7F0E-4DF6-BF3F-77A1A9889D30}"/>
    <cellStyle name="_Currency_LA WACC Discount_1_Consolidação IMOB" xfId="299" xr:uid="{AD51CF02-4B38-4D05-AA44-FBFF2B39E661}"/>
    <cellStyle name="_Currency_LA WACC Discount_1_Dados por segmento julho 06" xfId="300" xr:uid="{05B81C31-5925-49CA-BE5A-1A66EDE1E784}"/>
    <cellStyle name="_Currency_LA WACC Discount_1_Estudo de Viabilidade - EXP BHS" xfId="301" xr:uid="{F1ECCA22-FDCA-444C-A035-C4039F89500B}"/>
    <cellStyle name="_Currency_LA WACC Discount_1_Estudo de Viabilidade - EXP BHS_Consolidação" xfId="302" xr:uid="{FAA16C31-FA5D-422F-86FB-104F67C20B4A}"/>
    <cellStyle name="_Currency_LA WACC Discount_1_FP 100" xfId="303" xr:uid="{6FA02F03-C96B-4499-8729-BE17C5C7BB5A}"/>
    <cellStyle name="_Currency_LA WACC Discount_1_Resumo Juros e Variações" xfId="304" xr:uid="{B09204CF-F65A-433D-80DD-8A443C94E122}"/>
    <cellStyle name="_Currency_LA WACC Discount_1_Sovereign Bonds 060705" xfId="305" xr:uid="{150ADA99-87C1-4DF6-8C81-CE7E152025E0}"/>
    <cellStyle name="_Currency_LA WACC Discount_1_Sovereign Bonds 060705 (version 1)" xfId="306" xr:uid="{A1E5F4D5-04F5-49C4-9B67-2E1817C6E522}"/>
    <cellStyle name="_Currency_LA WACC Discount_1_Sovereign Bonds 060705 (version 1)_01 NET DCF Model" xfId="307" xr:uid="{A7225D93-9077-45E2-A13C-6D354D3A85DB}"/>
    <cellStyle name="_Currency_LA WACC Discount_1_Sovereign Bonds 060705 (version 1)_01 NET DCF Model_Consolidação" xfId="308" xr:uid="{6357CCCD-4C46-43A4-ABBB-43E039359B59}"/>
    <cellStyle name="_Currency_LA WACC Discount_1_Sovereign Bonds 060705 (version 1)_01 NET DCF Model_Consolidação IMOB" xfId="309" xr:uid="{21934D41-1BA4-46E4-86FF-659FC4A23DEA}"/>
    <cellStyle name="_Currency_LA WACC Discount_1_Sovereign Bonds 060705 (version 1)_01 NET DCF Model_Estudo de Viabilidade -IMOB Henri" xfId="310" xr:uid="{2FD52EE7-128D-4FC3-A122-DFA3B8BADB6C}"/>
    <cellStyle name="_Currency_LA WACC Discount_1_Sovereign Bonds 060705 (version 1)_01 NET DCF Model_FP 100" xfId="311" xr:uid="{162124C9-443B-4932-BB54-A50D9F9C0862}"/>
    <cellStyle name="_Currency_LA WACC Discount_1_Sovereign Bonds 060705 (version 1)_01 NET DCF Model_Península" xfId="312" xr:uid="{9A79639A-94E3-41D1-9A04-6F6CEDFBDDC0}"/>
    <cellStyle name="_Currency_LA WACC Discount_1_Sovereign Bonds 060705 (version 1)_01 NET DCF Model_Peninsula_0510" xfId="313" xr:uid="{6212C7D5-C6C4-44CD-AADD-0D82910A9A71}"/>
    <cellStyle name="_Currency_LA WACC Discount_1_Sovereign Bonds 060705 (version 1)_01 NET DCF Model_Resumo Juros e Variações" xfId="314" xr:uid="{CC06B12C-F256-4026-B002-F4D596110A90}"/>
    <cellStyle name="_Currency_LA WACC Discount_1_Sovereign Bonds 060705 (version 1)_03 Embratel DCF Model_Loscos" xfId="315" xr:uid="{61029A78-D87A-4502-A8AC-13C0C183526A}"/>
    <cellStyle name="_Currency_LA WACC Discount_1_Sovereign Bonds 060705 (version 1)_05 NET DCF Model" xfId="316" xr:uid="{564AE3F3-8900-457D-8ABA-7F2E11B01D7F}"/>
    <cellStyle name="_Currency_LA WACC Discount_1_Sovereign Bonds 060705 (version 1)_05 NET DCF Model_Consolidação" xfId="317" xr:uid="{6783EC4F-3332-4B61-BAF5-7EB2A27E7545}"/>
    <cellStyle name="_Currency_LA WACC Discount_1_Sovereign Bonds 060705 (version 1)_05 NET DCF Model_Consolidação IMOB" xfId="318" xr:uid="{06934CB5-EDD3-4B6B-AF3C-BC0BF1E2131A}"/>
    <cellStyle name="_Currency_LA WACC Discount_1_Sovereign Bonds 060705 (version 1)_05 NET DCF Model_Estudo de Viabilidade -IMOB Henri" xfId="319" xr:uid="{112C3484-3002-4837-86B3-8DA0F174CF94}"/>
    <cellStyle name="_Currency_LA WACC Discount_1_Sovereign Bonds 060705 (version 1)_05 NET DCF Model_FP 100" xfId="320" xr:uid="{25E62193-A615-4FA9-92A6-D3B95B31A5CC}"/>
    <cellStyle name="_Currency_LA WACC Discount_1_Sovereign Bonds 060705 (version 1)_05 NET DCF Model_Península" xfId="321" xr:uid="{2B932B5A-7E02-4AF5-9778-93357E21DBE1}"/>
    <cellStyle name="_Currency_LA WACC Discount_1_Sovereign Bonds 060705 (version 1)_05 NET DCF Model_Peninsula_0510" xfId="322" xr:uid="{12D8E9D6-D627-4D8E-9FBE-2A540E48755B}"/>
    <cellStyle name="_Currency_LA WACC Discount_1_Sovereign Bonds 060705 (version 1)_05 NET DCF Model_Resumo Juros e Variações" xfId="323" xr:uid="{F04C9200-85DF-4093-9D8D-F504B84A509E}"/>
    <cellStyle name="_Currency_LA WACC Discount_1_Sovereign Bonds 060705 (version 1)_05 TMX Brazil DCF Model" xfId="324" xr:uid="{8E2FC435-1022-409C-9F30-061CCA607770}"/>
    <cellStyle name="_Currency_LA WACC Discount_1_Sovereign Bonds 060705 (version 1)_05 TMX Brazil DCF Model_Consolidação" xfId="325" xr:uid="{9A1CCFC1-521D-4FCA-99C1-C1E8D761BEC1}"/>
    <cellStyle name="_Currency_LA WACC Discount_1_Sovereign Bonds 060705 (version 1)_05 TMX Brazil DCF Model_Consolidação IMOB" xfId="326" xr:uid="{8F2D252F-C377-47D4-9121-CD732C5F0A99}"/>
    <cellStyle name="_Currency_LA WACC Discount_1_Sovereign Bonds 060705 (version 1)_05 TMX Brazil DCF Model_Estudo de Viabilidade -IMOB Henri" xfId="327" xr:uid="{973A33A5-93B7-4EFD-849A-259679CE22C6}"/>
    <cellStyle name="_Currency_LA WACC Discount_1_Sovereign Bonds 060705 (version 1)_05 TMX Brazil DCF Model_FP 100" xfId="328" xr:uid="{9CFDBB98-C48C-45B5-87F4-E21A1E056628}"/>
    <cellStyle name="_Currency_LA WACC Discount_1_Sovereign Bonds 060705 (version 1)_05 TMX Brazil DCF Model_Península" xfId="329" xr:uid="{C69C9F48-E076-4C20-9991-CCC5476A36DD}"/>
    <cellStyle name="_Currency_LA WACC Discount_1_Sovereign Bonds 060705 (version 1)_05 TMX Brazil DCF Model_Peninsula_0510" xfId="330" xr:uid="{CB45FF58-61BC-446B-9AA6-822EA59F89EE}"/>
    <cellStyle name="_Currency_LA WACC Discount_1_Sovereign Bonds 060705 (version 1)_05 TMX Brazil DCF Model_Resumo Juros e Variações" xfId="331" xr:uid="{332378B5-9A33-429A-B086-598CEDA7D939}"/>
    <cellStyle name="_Currency_LA WACC Discount_1_Sovereign Bonds 060705_01 NET DCF Model" xfId="332" xr:uid="{8D9D5DDD-BCAD-4CDF-A6CB-82ECE6E75880}"/>
    <cellStyle name="_Currency_LA WACC Discount_1_Sovereign Bonds 060705_01 NET DCF Model_Consolidação" xfId="333" xr:uid="{C21A5E60-51EF-4E19-BD81-30D5C33F5AA9}"/>
    <cellStyle name="_Currency_LA WACC Discount_1_Sovereign Bonds 060705_01 NET DCF Model_Consolidação IMOB" xfId="334" xr:uid="{7983710C-DC8E-4FD5-ABBA-6CEFCE9726BB}"/>
    <cellStyle name="_Currency_LA WACC Discount_1_Sovereign Bonds 060705_01 NET DCF Model_Estudo de Viabilidade -IMOB Henri" xfId="335" xr:uid="{C16AB920-9D2E-49DF-ADC2-92806F2FC9A3}"/>
    <cellStyle name="_Currency_LA WACC Discount_1_Sovereign Bonds 060705_01 NET DCF Model_FP 100" xfId="336" xr:uid="{F8B604FE-E575-4576-9783-31274933DA18}"/>
    <cellStyle name="_Currency_LA WACC Discount_1_Sovereign Bonds 060705_01 NET DCF Model_Península" xfId="337" xr:uid="{F3C0A347-8FFD-4084-85B8-B33DDFABE083}"/>
    <cellStyle name="_Currency_LA WACC Discount_1_Sovereign Bonds 060705_01 NET DCF Model_Peninsula_0510" xfId="338" xr:uid="{471D841E-8D2C-427A-9F34-2943FEFD1E3D}"/>
    <cellStyle name="_Currency_LA WACC Discount_1_Sovereign Bonds 060705_01 NET DCF Model_Resumo Juros e Variações" xfId="339" xr:uid="{5F6C6E62-A14D-4D58-BDDC-0C6F3E262F84}"/>
    <cellStyle name="_Currency_LA WACC Discount_1_Sovereign Bonds 060705_03 Embratel DCF Model_Loscos" xfId="340" xr:uid="{682AA4F1-13A2-4575-9300-3008C85C9D91}"/>
    <cellStyle name="_Currency_LA WACC Discount_1_Sovereign Bonds 060705_05 NET DCF Model" xfId="341" xr:uid="{9600C052-D2F4-4171-A500-C0A4E08AE548}"/>
    <cellStyle name="_Currency_LA WACC Discount_1_Sovereign Bonds 060705_05 NET DCF Model_Consolidação" xfId="342" xr:uid="{CCED0CD2-1EFA-4BC1-AE6D-9ADFE7423D78}"/>
    <cellStyle name="_Currency_LA WACC Discount_1_Sovereign Bonds 060705_05 NET DCF Model_Consolidação IMOB" xfId="343" xr:uid="{7EC3237F-DC16-49D6-B45C-D91C91A0BBC8}"/>
    <cellStyle name="_Currency_LA WACC Discount_1_Sovereign Bonds 060705_05 NET DCF Model_Estudo de Viabilidade -IMOB Henri" xfId="344" xr:uid="{7CB3EDC1-8343-4668-8833-9477DD42FC87}"/>
    <cellStyle name="_Currency_LA WACC Discount_1_Sovereign Bonds 060705_05 NET DCF Model_FP 100" xfId="345" xr:uid="{D6E12B14-E501-466A-8E62-ED28D0A963E1}"/>
    <cellStyle name="_Currency_LA WACC Discount_1_Sovereign Bonds 060705_05 NET DCF Model_Península" xfId="346" xr:uid="{530DA8DA-0A27-46AA-B9C3-5959C918EC9A}"/>
    <cellStyle name="_Currency_LA WACC Discount_1_Sovereign Bonds 060705_05 NET DCF Model_Peninsula_0510" xfId="347" xr:uid="{AD01D28B-EC82-439F-9109-0BE729A59674}"/>
    <cellStyle name="_Currency_LA WACC Discount_1_Sovereign Bonds 060705_05 NET DCF Model_Resumo Juros e Variações" xfId="348" xr:uid="{74B9A9AF-E1C0-4608-8781-F185E8EE3376}"/>
    <cellStyle name="_Currency_LA WACC Discount_1_Sovereign Bonds 060705_05 TMX Brazil DCF Model" xfId="349" xr:uid="{810C528B-937E-497B-BB7F-1145A6911EEE}"/>
    <cellStyle name="_Currency_LA WACC Discount_1_Sovereign Bonds 060705_05 TMX Brazil DCF Model_Consolidação" xfId="350" xr:uid="{58AB3052-321D-4B11-9EA3-A478B1426B2D}"/>
    <cellStyle name="_Currency_LA WACC Discount_1_Sovereign Bonds 060705_05 TMX Brazil DCF Model_Consolidação IMOB" xfId="351" xr:uid="{912AFB04-0887-46CB-A712-6D0C095587C1}"/>
    <cellStyle name="_Currency_LA WACC Discount_1_Sovereign Bonds 060705_05 TMX Brazil DCF Model_Estudo de Viabilidade -IMOB Henri" xfId="352" xr:uid="{94C3B9A4-7842-4376-86EC-B0466D3D3AF9}"/>
    <cellStyle name="_Currency_LA WACC Discount_1_Sovereign Bonds 060705_05 TMX Brazil DCF Model_FP 100" xfId="353" xr:uid="{F026CE23-0988-46B3-8CA3-D7BD4E492277}"/>
    <cellStyle name="_Currency_LA WACC Discount_1_Sovereign Bonds 060705_05 TMX Brazil DCF Model_Península" xfId="354" xr:uid="{300D8C4A-257F-4388-AE57-5310ED4C674C}"/>
    <cellStyle name="_Currency_LA WACC Discount_1_Sovereign Bonds 060705_05 TMX Brazil DCF Model_Peninsula_0510" xfId="355" xr:uid="{AD55E34A-472D-48F9-8039-4F2A5C4AFD40}"/>
    <cellStyle name="_Currency_LA WACC Discount_1_Sovereign Bonds 060705_05 TMX Brazil DCF Model_Resumo Juros e Variações" xfId="356" xr:uid="{E61EE258-0E8A-495C-9608-FDB34A4C73C7}"/>
    <cellStyle name="_Currency_Net Management Projections_2" xfId="357" xr:uid="{A05A2EC5-98B2-4470-95B6-E950943F6266}"/>
    <cellStyle name="_Currency_Net Management Projections_2_Consolidação" xfId="358" xr:uid="{3944D8A4-28FE-45D0-8991-F0102935C774}"/>
    <cellStyle name="_Currency_Net Management Projections_2_Consolidação IMOB" xfId="359" xr:uid="{B6267DCD-F719-43D5-908C-6F88770D3AF7}"/>
    <cellStyle name="_Currency_Net Management Projections_2_Estudo de Viabilidade -IMOB Henri" xfId="360" xr:uid="{1E76B176-4469-4E45-BCC6-BB56CB4557E6}"/>
    <cellStyle name="_Currency_Net Management Projections_2_FP 100" xfId="361" xr:uid="{16001BBA-6493-4402-941C-6E26CD94AB04}"/>
    <cellStyle name="_Currency_Net Management Projections_2_Península" xfId="362" xr:uid="{99AF6B4E-D2B9-45FC-B32D-0ED2BF90AB58}"/>
    <cellStyle name="_Currency_Net Management Projections_2_Peninsula_0510" xfId="363" xr:uid="{36CA0405-4E61-4CD8-BC49-33A278A87530}"/>
    <cellStyle name="_Currency_Net Management Projections_2_Resumo Juros e Variações" xfId="364" xr:uid="{39CD5616-A137-4727-8AFC-4DE34793BC2F}"/>
    <cellStyle name="_Currency_Oil &amp; Gas betas" xfId="365" xr:uid="{58810839-2F76-4819-81B2-82C2F0B16296}"/>
    <cellStyle name="_Currency_Oil &amp; Gas betas_Consolidação" xfId="366" xr:uid="{D6EA7763-F95A-4B87-82EA-6DE1433913F7}"/>
    <cellStyle name="_Currency_Oil &amp; Gas betas_Consolidação IMOB" xfId="367" xr:uid="{F239CDF2-9655-4688-A790-ECB8CF26B450}"/>
    <cellStyle name="_Currency_Oil &amp; Gas betas_Estudo de Viabilidade -IMOB Henri" xfId="368" xr:uid="{511C81B1-6F45-45EA-A829-1657ACD5390A}"/>
    <cellStyle name="_Currency_Oil &amp; Gas betas_FP 100" xfId="369" xr:uid="{3608D895-A4C8-4FCD-9957-B984839E0E09}"/>
    <cellStyle name="_Currency_Oil &amp; Gas betas_Península" xfId="370" xr:uid="{D744637B-3410-4ABD-AA6D-A4D3E16A8C60}"/>
    <cellStyle name="_Currency_Oil &amp; Gas betas_Peninsula_0510" xfId="371" xr:uid="{376D8772-DD39-4D08-AC75-57EDF462BBBC}"/>
    <cellStyle name="_Currency_Oil &amp; Gas betas_Resumo Juros e Variações" xfId="372" xr:uid="{4A436C21-6FB7-4B0C-A018-AAA7B46DC2CA}"/>
    <cellStyle name="_Currency_Pay TV Subscribers" xfId="373" xr:uid="{507195C9-7CC3-4CDF-B13B-75CE096D4CAE}"/>
    <cellStyle name="_Currency_Pay TV Subscribers_Consolidação" xfId="374" xr:uid="{881C54B7-D603-4A35-BCAB-9682A38BCCD6}"/>
    <cellStyle name="_Currency_Pay TV Subscribers_Consolidação IMOB" xfId="375" xr:uid="{A0296A8C-21EF-48E7-A0DD-09F0F20CAD8F}"/>
    <cellStyle name="_Currency_Pay TV Subscribers_Estudo de Viabilidade -IMOB Henri" xfId="376" xr:uid="{4E18F1E6-F652-48A4-A9B0-B4077AE7B0DB}"/>
    <cellStyle name="_Currency_Pay TV Subscribers_FP 100" xfId="377" xr:uid="{7E4B2808-0457-4881-8191-C1CE8520CA3E}"/>
    <cellStyle name="_Currency_Pay TV Subscribers_Península" xfId="378" xr:uid="{8ADFA69A-05E3-4F9C-A7C4-524D5C032E92}"/>
    <cellStyle name="_Currency_Pay TV Subscribers_Peninsula_0510" xfId="379" xr:uid="{B4C4B9DF-CDF0-4FAB-A79E-B3CB2CF96BBB}"/>
    <cellStyle name="_Currency_Pay TV Subscribers_Resumo Juros e Variações" xfId="380" xr:uid="{2F33C7B8-2DE0-4171-A19D-5D035785D50D}"/>
    <cellStyle name="_Currency_Península" xfId="381" xr:uid="{A661BF72-543E-4118-BDA9-8567529E0BAD}"/>
    <cellStyle name="_Currency_Peninsula_0510" xfId="382" xr:uid="{B1A9693B-FFE2-404A-98B7-97754E7A65F4}"/>
    <cellStyle name="_Currency_Resumo Juros e Variações" xfId="383" xr:uid="{BEA40FB2-BC6C-433C-9796-96550E55A0E3}"/>
    <cellStyle name="_Currency_Revenue Mix Chart" xfId="384" xr:uid="{B176636C-5621-499E-86A4-D625237AF789}"/>
    <cellStyle name="_Currency_Revenue Mix Chart_Consolidação" xfId="385" xr:uid="{66B969B6-E6AA-4CC1-A33B-892414C47EF5}"/>
    <cellStyle name="_Currency_Revenue Mix Chart_Consolidação IMOB" xfId="386" xr:uid="{6E7FE4F6-5ACB-41D2-9103-2C8BD34CA164}"/>
    <cellStyle name="_Currency_Revenue Mix Chart_Estudo de Viabilidade -IMOB Henri" xfId="387" xr:uid="{BCD30308-0D5A-4B66-8361-711F066FC519}"/>
    <cellStyle name="_Currency_Revenue Mix Chart_FP 100" xfId="388" xr:uid="{14F79380-D3F7-438F-A477-35B3F6783BCA}"/>
    <cellStyle name="_Currency_Revenue Mix Chart_Península" xfId="389" xr:uid="{E515FC42-5E77-4D30-A842-D18F1A600B6C}"/>
    <cellStyle name="_Currency_Revenue Mix Chart_Peninsula_0510" xfId="390" xr:uid="{18905B28-B8DE-4D35-B2C4-94117078090D}"/>
    <cellStyle name="_Currency_Revenue Mix Chart_Resumo Juros e Variações" xfId="391" xr:uid="{41EC73C1-D56C-4F98-8D01-5398782AE40D}"/>
    <cellStyle name="_Currency_Sovereign Bonds 060705" xfId="392" xr:uid="{2FA73343-3557-438F-B9F8-00660E783B42}"/>
    <cellStyle name="_Currency_Sovereign Bonds 060705 (version 1)" xfId="393" xr:uid="{1248AC45-A82D-4C61-9F9A-A782C5940E00}"/>
    <cellStyle name="_Currency_Sovereign Bonds 060705 (version 1)_Consolidação" xfId="394" xr:uid="{FC4A7772-C414-4CA7-A502-D26953ABECB5}"/>
    <cellStyle name="_Currency_Sovereign Bonds 060705 (version 1)_Consolidação IMOB" xfId="395" xr:uid="{AAA7E925-A90F-4D98-9AEE-83822F7B0393}"/>
    <cellStyle name="_Currency_Sovereign Bonds 060705 (version 1)_Estudo de Viabilidade -IMOB Henri" xfId="396" xr:uid="{A8210664-E3EF-48A1-88AF-82C49FEF61B9}"/>
    <cellStyle name="_Currency_Sovereign Bonds 060705 (version 1)_FP 100" xfId="397" xr:uid="{65C1EA41-CB64-415E-9CFC-45D54395A22A}"/>
    <cellStyle name="_Currency_Sovereign Bonds 060705 (version 1)_Península" xfId="398" xr:uid="{05989D76-6F6D-422F-8F7A-FBA97510E5C6}"/>
    <cellStyle name="_Currency_Sovereign Bonds 060705 (version 1)_Peninsula_0510" xfId="399" xr:uid="{4C9AC3C7-7A42-4D2F-9D49-3F53AF551401}"/>
    <cellStyle name="_Currency_Sovereign Bonds 060705 (version 1)_Resumo Juros e Variações" xfId="400" xr:uid="{63119E65-59E5-409E-AC34-9E6391CB48CC}"/>
    <cellStyle name="_Currency_Sovereign Bonds 060705_1" xfId="401" xr:uid="{1C325D21-28BC-40C3-8A29-7C96480F303A}"/>
    <cellStyle name="_Currency_Sovereign Bonds 060705_1_Consolidação" xfId="402" xr:uid="{311B0DB7-B023-434D-B512-D1A1073D7737}"/>
    <cellStyle name="_Currency_Sovereign Bonds 060705_1_Consolidação IMOB" xfId="403" xr:uid="{A925345E-A76A-4906-9D1F-6CDF22A42678}"/>
    <cellStyle name="_Currency_Sovereign Bonds 060705_1_Estudo de Viabilidade -IMOB Henri" xfId="404" xr:uid="{FC2E6045-6DD6-4653-A61F-7699DC8B80C3}"/>
    <cellStyle name="_Currency_Sovereign Bonds 060705_1_FP 100" xfId="405" xr:uid="{53BA73AF-6525-439B-84D5-79333DA96180}"/>
    <cellStyle name="_Currency_Sovereign Bonds 060705_1_Península" xfId="406" xr:uid="{A727A85F-3115-4C3F-9294-1D03B004D330}"/>
    <cellStyle name="_Currency_Sovereign Bonds 060705_1_Peninsula_0510" xfId="407" xr:uid="{D1B03DA0-AD3F-4C53-8D8E-E1F5BBA32AFA}"/>
    <cellStyle name="_Currency_Sovereign Bonds 060705_1_Resumo Juros e Variações" xfId="408" xr:uid="{D34AE9B8-33D6-424B-BC96-59254782E89A}"/>
    <cellStyle name="_Currency_Sovereign Bonds 060705_Consolidação" xfId="409" xr:uid="{EB8E67B3-15DC-4119-A3DE-ED6F68008F86}"/>
    <cellStyle name="_Currency_Sovereign Bonds 060705_Dados por segmento julho 06" xfId="410" xr:uid="{4466EA5A-19A9-4DC3-AB0C-BDF229256EED}"/>
    <cellStyle name="_Currency_Sovereign Bonds 060705_Estudo de Viabilidade - EXP BHS" xfId="411" xr:uid="{43A2FF88-BB8A-4421-B807-5FD56AC99B69}"/>
    <cellStyle name="_Currency_Sovereign Bonds 060705_FP 100" xfId="412" xr:uid="{F035AEDC-76E7-4E43-AEC1-F6DDAC6E57FC}"/>
    <cellStyle name="_Currency_Urca Final Model" xfId="413" xr:uid="{36F4C100-19BA-438A-BC6E-7D85DFA37A8A}"/>
    <cellStyle name="_Currency_Urca Final Model_01_WACC Colombia_Analysis" xfId="414" xr:uid="{62DF3380-9A21-4A7F-87E2-FEF54DB3C37B}"/>
    <cellStyle name="_Currency_Urca Final Model_01_WACC Colombia_Analysis_Consolidação" xfId="415" xr:uid="{D121C67A-FDB3-4F24-ADAC-86F345D5140E}"/>
    <cellStyle name="_Currency_Urca Final Model_01_WACC Colombia_Analysis_Consolidação IMOB" xfId="416" xr:uid="{9B4E6413-E00D-4634-AF58-10FD3360D9C2}"/>
    <cellStyle name="_Currency_Urca Final Model_01_WACC Colombia_Analysis_Estudo de Viabilidade -IMOB Henri" xfId="417" xr:uid="{7C154025-773F-403A-B1BC-EC9095BAE487}"/>
    <cellStyle name="_Currency_Urca Final Model_01_WACC Colombia_Analysis_FP 100" xfId="418" xr:uid="{37B4C5F1-E78D-4319-94AB-BC8F32E5AA7C}"/>
    <cellStyle name="_Currency_Urca Final Model_01_WACC Colombia_Analysis_Península" xfId="419" xr:uid="{ACF8BA94-3507-4E7A-A213-7F6420C2C7FD}"/>
    <cellStyle name="_Currency_Urca Final Model_01_WACC Colombia_Analysis_Peninsula_0510" xfId="420" xr:uid="{C8041E35-6789-44BF-850F-218AE94E1575}"/>
    <cellStyle name="_Currency_Urca Final Model_01_WACC Colombia_Analysis_Resumo Juros e Variações" xfId="421" xr:uid="{440823D9-663B-4F89-A023-36B183E62B69}"/>
    <cellStyle name="_Currency_Urca Final Model_04 WACC Vivax" xfId="422" xr:uid="{3368900A-48AC-4B4A-B8C8-65928FFAE985}"/>
    <cellStyle name="_Currency_Urca Final Model_04 WACC Vivax_Consolidação" xfId="423" xr:uid="{A014AB92-BBA7-4A7A-B72A-80A880392A79}"/>
    <cellStyle name="_Currency_Urca Final Model_04 WACC Vivax_Consolidação IMOB" xfId="424" xr:uid="{9A97DB3C-6966-4B15-BBE9-BD43BA68B228}"/>
    <cellStyle name="_Currency_Urca Final Model_04 WACC Vivax_Estudo de Viabilidade -IMOB Henri" xfId="425" xr:uid="{DE1140F0-6AE5-4C1D-BD1D-D4CFF1E79209}"/>
    <cellStyle name="_Currency_Urca Final Model_04 WACC Vivax_FP 100" xfId="426" xr:uid="{4CE3B2ED-B6EE-4425-B1EA-66CC16EF1A0C}"/>
    <cellStyle name="_Currency_Urca Final Model_04 WACC Vivax_Península" xfId="427" xr:uid="{24837EA6-27F9-4924-BDFC-6269E0485232}"/>
    <cellStyle name="_Currency_Urca Final Model_04 WACC Vivax_Peninsula_0510" xfId="428" xr:uid="{1591E245-2273-4C33-9E3C-90BC64D8E7A0}"/>
    <cellStyle name="_Currency_Urca Final Model_04 WACC Vivax_Resumo Juros e Variações" xfId="429" xr:uid="{BA79F891-3B95-46EF-838D-DF341B6A2CB7}"/>
    <cellStyle name="_Currency_Urca Final Model_Consolidação" xfId="430" xr:uid="{504180C1-2E58-424C-92E7-F211B56D17F9}"/>
    <cellStyle name="_Currency_Urca Final Model_Consolidação IMOB" xfId="431" xr:uid="{F45C7F83-3261-4581-B3DB-1B4144BB815E}"/>
    <cellStyle name="_Currency_Urca Final Model_Dados por segmento julho 06" xfId="432" xr:uid="{A64FEB49-3CF7-44A7-A01E-1DA6579E5FA2}"/>
    <cellStyle name="_Currency_Urca Final Model_Estudo de Viabilidade - EXP BHS" xfId="433" xr:uid="{7BD7A786-CE3F-47FB-A0F8-C804CE579F5A}"/>
    <cellStyle name="_Currency_Urca Final Model_Estudo de Viabilidade - EXP BHS_Consolidação" xfId="434" xr:uid="{52D2A753-C4A2-4460-BA34-CCCE755F61B6}"/>
    <cellStyle name="_Currency_Urca Final Model_FP 100" xfId="435" xr:uid="{4464CCE6-E6FA-41DF-AB7A-E129E4B499A0}"/>
    <cellStyle name="_Currency_Urca Final Model_Resumo Juros e Variações" xfId="436" xr:uid="{2671E49E-552D-4FF9-99F6-EDFFFD3387F6}"/>
    <cellStyle name="_Currency_Urca Final Model_Sovereign Bonds 060705" xfId="437" xr:uid="{F205B0DE-17BE-4839-AFF9-43C6262D69B4}"/>
    <cellStyle name="_Currency_Urca Final Model_Sovereign Bonds 060705 (version 1)" xfId="438" xr:uid="{E024A04C-68BC-44E0-806A-3F1FA9545148}"/>
    <cellStyle name="_Currency_Urca Final Model_Sovereign Bonds 060705 (version 1)_01 NET DCF Model" xfId="439" xr:uid="{F9DBB93E-EDCD-4CAC-B31F-6403913B63DF}"/>
    <cellStyle name="_Currency_Urca Final Model_Sovereign Bonds 060705 (version 1)_01 NET DCF Model_Consolidação" xfId="440" xr:uid="{2EF16354-D6E7-4C69-A57C-E7699F0D906D}"/>
    <cellStyle name="_Currency_Urca Final Model_Sovereign Bonds 060705 (version 1)_01 NET DCF Model_Consolidação IMOB" xfId="441" xr:uid="{D4E56D65-E859-46C7-8CDE-810C8CD65580}"/>
    <cellStyle name="_Currency_Urca Final Model_Sovereign Bonds 060705 (version 1)_01 NET DCF Model_Estudo de Viabilidade -IMOB Henri" xfId="442" xr:uid="{5365C9FE-1469-4386-9BD6-368E0FB1D234}"/>
    <cellStyle name="_Currency_Urca Final Model_Sovereign Bonds 060705 (version 1)_01 NET DCF Model_FP 100" xfId="443" xr:uid="{F018EFCE-315A-4605-8D20-E7BB85F2281D}"/>
    <cellStyle name="_Currency_Urca Final Model_Sovereign Bonds 060705 (version 1)_01 NET DCF Model_Península" xfId="444" xr:uid="{AE455DE2-516E-4DC8-B94C-E0E2BC9EB5BB}"/>
    <cellStyle name="_Currency_Urca Final Model_Sovereign Bonds 060705 (version 1)_01 NET DCF Model_Peninsula_0510" xfId="445" xr:uid="{D37E45E8-CF36-4717-9693-0000B57C75D8}"/>
    <cellStyle name="_Currency_Urca Final Model_Sovereign Bonds 060705 (version 1)_01 NET DCF Model_Resumo Juros e Variações" xfId="446" xr:uid="{4E204794-D54A-4B89-B225-3ED34DC7C731}"/>
    <cellStyle name="_Currency_Urca Final Model_Sovereign Bonds 060705 (version 1)_03 Embratel DCF Model_Loscos" xfId="447" xr:uid="{F0C9F25A-CCB9-423A-8096-39C3ABFBC459}"/>
    <cellStyle name="_Currency_Urca Final Model_Sovereign Bonds 060705 (version 1)_05 NET DCF Model" xfId="448" xr:uid="{5EE00C5B-3131-4E88-9234-0C4E0A2F1220}"/>
    <cellStyle name="_Currency_Urca Final Model_Sovereign Bonds 060705 (version 1)_05 NET DCF Model_Consolidação" xfId="449" xr:uid="{E573629C-D1DE-4AF9-8F10-4BBB032E322B}"/>
    <cellStyle name="_Currency_Urca Final Model_Sovereign Bonds 060705 (version 1)_05 NET DCF Model_Consolidação IMOB" xfId="450" xr:uid="{F049F568-8240-4E8A-BBBA-569F16F36DA5}"/>
    <cellStyle name="_Currency_Urca Final Model_Sovereign Bonds 060705 (version 1)_05 NET DCF Model_Estudo de Viabilidade -IMOB Henri" xfId="451" xr:uid="{6EC79824-7C64-431E-B403-FD6BA1FD3C50}"/>
    <cellStyle name="_Currency_Urca Final Model_Sovereign Bonds 060705 (version 1)_05 NET DCF Model_FP 100" xfId="452" xr:uid="{CAC7A2E0-E81E-4355-A842-2F2A525CCC6D}"/>
    <cellStyle name="_Currency_Urca Final Model_Sovereign Bonds 060705 (version 1)_05 NET DCF Model_Península" xfId="453" xr:uid="{551CCA32-0ED2-4FB4-AC1C-E88A7E967322}"/>
    <cellStyle name="_Currency_Urca Final Model_Sovereign Bonds 060705 (version 1)_05 NET DCF Model_Peninsula_0510" xfId="454" xr:uid="{11D020DC-5B92-461F-9854-54E8E4966743}"/>
    <cellStyle name="_Currency_Urca Final Model_Sovereign Bonds 060705 (version 1)_05 NET DCF Model_Resumo Juros e Variações" xfId="455" xr:uid="{100852A5-EA7A-43E3-B76D-387D30092186}"/>
    <cellStyle name="_Currency_Urca Final Model_Sovereign Bonds 060705 (version 1)_05 TMX Brazil DCF Model" xfId="456" xr:uid="{9A83699F-9440-4C13-8C9F-7E13FEF69402}"/>
    <cellStyle name="_Currency_Urca Final Model_Sovereign Bonds 060705 (version 1)_05 TMX Brazil DCF Model_Consolidação" xfId="457" xr:uid="{A8064BA2-15FC-4B79-84B6-B2CA7E5EFB69}"/>
    <cellStyle name="_Currency_Urca Final Model_Sovereign Bonds 060705 (version 1)_05 TMX Brazil DCF Model_Consolidação IMOB" xfId="458" xr:uid="{40CB7477-F95B-4D7C-9C5E-F54A5C846631}"/>
    <cellStyle name="_Currency_Urca Final Model_Sovereign Bonds 060705 (version 1)_05 TMX Brazil DCF Model_Estudo de Viabilidade -IMOB Henri" xfId="459" xr:uid="{394774CC-359D-41F2-BD15-7D7A096092FF}"/>
    <cellStyle name="_Currency_Urca Final Model_Sovereign Bonds 060705 (version 1)_05 TMX Brazil DCF Model_FP 100" xfId="460" xr:uid="{E395C22F-C66F-48BF-913F-8AD01F03AA00}"/>
    <cellStyle name="_Currency_Urca Final Model_Sovereign Bonds 060705 (version 1)_05 TMX Brazil DCF Model_Península" xfId="461" xr:uid="{069A48F4-13A4-4CDE-8B6C-126010CB0920}"/>
    <cellStyle name="_Currency_Urca Final Model_Sovereign Bonds 060705 (version 1)_05 TMX Brazil DCF Model_Peninsula_0510" xfId="462" xr:uid="{3172B38B-5EAD-4A15-8FD4-ABCA85CA17E3}"/>
    <cellStyle name="_Currency_Urca Final Model_Sovereign Bonds 060705 (version 1)_05 TMX Brazil DCF Model_Resumo Juros e Variações" xfId="463" xr:uid="{96344DED-80F8-4074-9B86-2B77A7DA5181}"/>
    <cellStyle name="_Currency_Urca Final Model_Sovereign Bonds 060705_01 NET DCF Model" xfId="464" xr:uid="{5DD61BF6-BD80-40F7-A2D7-982D3FD0D59B}"/>
    <cellStyle name="_Currency_Urca Final Model_Sovereign Bonds 060705_01 NET DCF Model_Consolidação" xfId="465" xr:uid="{FF02D34B-9659-47BC-9551-61AA6CEC4C40}"/>
    <cellStyle name="_Currency_Urca Final Model_Sovereign Bonds 060705_01 NET DCF Model_Consolidação IMOB" xfId="466" xr:uid="{977A15EE-CDB4-4641-8E72-A7E03710F35C}"/>
    <cellStyle name="_Currency_Urca Final Model_Sovereign Bonds 060705_01 NET DCF Model_Estudo de Viabilidade -IMOB Henri" xfId="467" xr:uid="{1172F9F7-C753-4C76-B508-178B74E72072}"/>
    <cellStyle name="_Currency_Urca Final Model_Sovereign Bonds 060705_01 NET DCF Model_FP 100" xfId="468" xr:uid="{048C28AD-6DA4-47B0-BDE4-E8848C707DA0}"/>
    <cellStyle name="_Currency_Urca Final Model_Sovereign Bonds 060705_01 NET DCF Model_Península" xfId="469" xr:uid="{61E5D6AC-AC62-4924-B147-5D627510FDBE}"/>
    <cellStyle name="_Currency_Urca Final Model_Sovereign Bonds 060705_01 NET DCF Model_Peninsula_0510" xfId="470" xr:uid="{DED30557-9B73-479F-AD3E-014E29570E07}"/>
    <cellStyle name="_Currency_Urca Final Model_Sovereign Bonds 060705_01 NET DCF Model_Resumo Juros e Variações" xfId="471" xr:uid="{BF1B12AD-E8DF-4F2A-A5C3-CC0D7E9BBD61}"/>
    <cellStyle name="_Currency_Urca Final Model_Sovereign Bonds 060705_03 Embratel DCF Model_Loscos" xfId="472" xr:uid="{87498A1F-BDBD-4593-A700-0039EBA70F17}"/>
    <cellStyle name="_Currency_Urca Final Model_Sovereign Bonds 060705_05 NET DCF Model" xfId="473" xr:uid="{9E9DD7E3-4F22-4A8C-AA54-4D2E37DE0D6E}"/>
    <cellStyle name="_Currency_Urca Final Model_Sovereign Bonds 060705_05 NET DCF Model_Consolidação" xfId="474" xr:uid="{810F7AAA-B570-41F0-85C1-3228D3A20BC9}"/>
    <cellStyle name="_Currency_Urca Final Model_Sovereign Bonds 060705_05 NET DCF Model_Consolidação IMOB" xfId="475" xr:uid="{B64962FE-8ED4-4798-8491-29589F2F6BCD}"/>
    <cellStyle name="_Currency_Urca Final Model_Sovereign Bonds 060705_05 NET DCF Model_Estudo de Viabilidade -IMOB Henri" xfId="476" xr:uid="{E80A0F23-A15F-4865-8551-96B50B696CBC}"/>
    <cellStyle name="_Currency_Urca Final Model_Sovereign Bonds 060705_05 NET DCF Model_FP 100" xfId="477" xr:uid="{D257CCD3-338B-4D66-95EE-816DAA430923}"/>
    <cellStyle name="_Currency_Urca Final Model_Sovereign Bonds 060705_05 NET DCF Model_Península" xfId="478" xr:uid="{027C4CCD-6FAE-4A06-9652-3FF9A719F207}"/>
    <cellStyle name="_Currency_Urca Final Model_Sovereign Bonds 060705_05 NET DCF Model_Peninsula_0510" xfId="479" xr:uid="{272BEC29-0D60-45D3-B748-977E2FF1A30F}"/>
    <cellStyle name="_Currency_Urca Final Model_Sovereign Bonds 060705_05 NET DCF Model_Resumo Juros e Variações" xfId="480" xr:uid="{D7400661-E9B0-45DC-941F-598A3B3C571B}"/>
    <cellStyle name="_Currency_Urca Final Model_Sovereign Bonds 060705_05 TMX Brazil DCF Model" xfId="481" xr:uid="{03261672-B2B2-4715-9597-BA188119E2A1}"/>
    <cellStyle name="_Currency_Urca Final Model_Sovereign Bonds 060705_05 TMX Brazil DCF Model_Consolidação" xfId="482" xr:uid="{49FB389C-2729-45F7-AAF3-EBC0539EF13B}"/>
    <cellStyle name="_Currency_Urca Final Model_Sovereign Bonds 060705_05 TMX Brazil DCF Model_Consolidação IMOB" xfId="483" xr:uid="{94BD745A-36A1-4B27-A8FD-3C01768EE939}"/>
    <cellStyle name="_Currency_Urca Final Model_Sovereign Bonds 060705_05 TMX Brazil DCF Model_Estudo de Viabilidade -IMOB Henri" xfId="484" xr:uid="{24643F6F-AAAF-4766-8713-EEE170D8B790}"/>
    <cellStyle name="_Currency_Urca Final Model_Sovereign Bonds 060705_05 TMX Brazil DCF Model_FP 100" xfId="485" xr:uid="{DB4BA4E6-1AA7-42BE-B080-29F06408CF0F}"/>
    <cellStyle name="_Currency_Urca Final Model_Sovereign Bonds 060705_05 TMX Brazil DCF Model_Península" xfId="486" xr:uid="{EFEFC34A-A5E8-42C1-9813-623D59089A60}"/>
    <cellStyle name="_Currency_Urca Final Model_Sovereign Bonds 060705_05 TMX Brazil DCF Model_Peninsula_0510" xfId="487" xr:uid="{E9AB1C67-EA9F-4363-85D3-874746D5A91C}"/>
    <cellStyle name="_Currency_Urca Final Model_Sovereign Bonds 060705_05 TMX Brazil DCF Model_Resumo Juros e Variações" xfId="488" xr:uid="{15CF7C14-F290-40D1-B2C7-52E201D8E2BC}"/>
    <cellStyle name="_Currency_WACC Analysis" xfId="489" xr:uid="{35F9F208-6C46-4172-A141-99B7758D74E1}"/>
    <cellStyle name="_Currency_WACC Analysis_4b_0827_2" xfId="490" xr:uid="{ABAF527F-52F9-496A-BFA6-374380CEDB25}"/>
    <cellStyle name="_Currency_WACC Analysis_4b_0827_2_Consolidação" xfId="491" xr:uid="{19AAD5C2-BCF6-4D73-9EF6-4B3CC564B113}"/>
    <cellStyle name="_Currency_WACC Analysis_4b_0827_2_Consolidação IMOB" xfId="492" xr:uid="{6976F743-49EA-4676-BEEF-639B954B9A4F}"/>
    <cellStyle name="_Currency_WACC Analysis_4b_0827_2_Dados por segmento julho 06" xfId="493" xr:uid="{6B471631-75BC-4BA7-9DB6-EACAEE1EF4E7}"/>
    <cellStyle name="_Currency_WACC Analysis_4b_0827_2_Estudo de Viabilidade - EXP BHS" xfId="494" xr:uid="{32452D02-2C66-4A88-9602-53B2CDB9E53B}"/>
    <cellStyle name="_Currency_WACC Analysis_4b_0827_2_Estudo de Viabilidade - EXP BHS_Consolidação" xfId="495" xr:uid="{906E5241-2173-45EB-BF38-45927963333F}"/>
    <cellStyle name="_Currency_WACC Analysis_4b_0827_2_FP 100" xfId="496" xr:uid="{D78B37A5-55FE-48BA-96B7-C038C45E01B9}"/>
    <cellStyle name="_Currency_WACC Analysis_4b_0827_2_Resumo Juros e Variações" xfId="497" xr:uid="{A4CC717F-1C05-4FA5-A2B2-FB7FEDCD79FF}"/>
    <cellStyle name="_Currency_WACC Analysis_4b_0827_2_Sovereign Bonds 060705" xfId="498" xr:uid="{F9E17B69-EF9E-498F-BEFA-11D2432B9798}"/>
    <cellStyle name="_Currency_WACC Analysis_4b_0827_2_Sovereign Bonds 060705 (version 1)" xfId="499" xr:uid="{324BEF6A-DD29-4926-B422-491E7CB3ACCF}"/>
    <cellStyle name="_Currency_WACC Analysis_4b_0827_2_Sovereign Bonds 060705 (version 1)_01 NET DCF Model" xfId="500" xr:uid="{990EA144-D436-4B74-909E-411291062645}"/>
    <cellStyle name="_Currency_WACC Analysis_4b_0827_2_Sovereign Bonds 060705 (version 1)_01 NET DCF Model_Consolidação" xfId="501" xr:uid="{149703EC-636A-466F-AE64-F551552222B5}"/>
    <cellStyle name="_Currency_WACC Analysis_4b_0827_2_Sovereign Bonds 060705 (version 1)_01 NET DCF Model_Consolidação IMOB" xfId="502" xr:uid="{FC220CA8-B7DD-483E-8079-7534E96412EE}"/>
    <cellStyle name="_Currency_WACC Analysis_4b_0827_2_Sovereign Bonds 060705 (version 1)_01 NET DCF Model_Estudo de Viabilidade -IMOB Henri" xfId="503" xr:uid="{3A8CECAF-192A-41DF-BEBD-9A69C4C2F16F}"/>
    <cellStyle name="_Currency_WACC Analysis_4b_0827_2_Sovereign Bonds 060705 (version 1)_01 NET DCF Model_FP 100" xfId="504" xr:uid="{2B78F728-EACD-49E0-926D-99E5EB8B25DA}"/>
    <cellStyle name="_Currency_WACC Analysis_4b_0827_2_Sovereign Bonds 060705 (version 1)_01 NET DCF Model_Península" xfId="505" xr:uid="{3048A5D3-5EFC-4865-9DC6-03C71E20F99F}"/>
    <cellStyle name="_Currency_WACC Analysis_4b_0827_2_Sovereign Bonds 060705 (version 1)_01 NET DCF Model_Peninsula_0510" xfId="506" xr:uid="{06AC3F24-D758-4076-AB90-4ACBA41CDDA9}"/>
    <cellStyle name="_Currency_WACC Analysis_4b_0827_2_Sovereign Bonds 060705 (version 1)_01 NET DCF Model_Resumo Juros e Variações" xfId="507" xr:uid="{7D0E09FD-3DFE-4E48-931D-9BE1C8BBE3E1}"/>
    <cellStyle name="_Currency_WACC Analysis_4b_0827_2_Sovereign Bonds 060705 (version 1)_03 Embratel DCF Model_Loscos" xfId="508" xr:uid="{29A12FB2-C66F-458C-8E81-626FDAEDEF7C}"/>
    <cellStyle name="_Currency_WACC Analysis_4b_0827_2_Sovereign Bonds 060705 (version 1)_05 NET DCF Model" xfId="509" xr:uid="{3D61E385-5B3D-4E77-9950-152E0755A40C}"/>
    <cellStyle name="_Currency_WACC Analysis_4b_0827_2_Sovereign Bonds 060705 (version 1)_05 NET DCF Model_Consolidação" xfId="510" xr:uid="{6F881C7E-C149-4E21-81B0-B077B92482CB}"/>
    <cellStyle name="_Currency_WACC Analysis_4b_0827_2_Sovereign Bonds 060705 (version 1)_05 NET DCF Model_Consolidação IMOB" xfId="511" xr:uid="{FAB962D9-A557-4DA3-8E7B-9FFB35DE5F62}"/>
    <cellStyle name="_Currency_WACC Analysis_4b_0827_2_Sovereign Bonds 060705 (version 1)_05 NET DCF Model_Estudo de Viabilidade -IMOB Henri" xfId="512" xr:uid="{434A07A3-E989-45DD-A425-A0C72C664CE4}"/>
    <cellStyle name="_Currency_WACC Analysis_4b_0827_2_Sovereign Bonds 060705 (version 1)_05 NET DCF Model_FP 100" xfId="513" xr:uid="{D3E4EA13-653A-49AD-A42A-1BDC740D9359}"/>
    <cellStyle name="_Currency_WACC Analysis_4b_0827_2_Sovereign Bonds 060705 (version 1)_05 NET DCF Model_Península" xfId="514" xr:uid="{AE00B092-F0D3-47F2-BF27-117611D879C8}"/>
    <cellStyle name="_Currency_WACC Analysis_4b_0827_2_Sovereign Bonds 060705 (version 1)_05 NET DCF Model_Peninsula_0510" xfId="515" xr:uid="{0D3E3180-97D7-4DB3-ACC1-EF87FEAF1011}"/>
    <cellStyle name="_Currency_WACC Analysis_4b_0827_2_Sovereign Bonds 060705 (version 1)_05 NET DCF Model_Resumo Juros e Variações" xfId="516" xr:uid="{6066F82C-08F2-449A-95F8-A6BBF7C7F4F5}"/>
    <cellStyle name="_Currency_WACC Analysis_4b_0827_2_Sovereign Bonds 060705 (version 1)_05 TMX Brazil DCF Model" xfId="517" xr:uid="{F33FAB58-B6A8-45ED-9575-EDF2091A590A}"/>
    <cellStyle name="_Currency_WACC Analysis_4b_0827_2_Sovereign Bonds 060705 (version 1)_05 TMX Brazil DCF Model_Consolidação" xfId="518" xr:uid="{0502E8E9-D823-493D-8010-808625CA75C6}"/>
    <cellStyle name="_Currency_WACC Analysis_4b_0827_2_Sovereign Bonds 060705 (version 1)_05 TMX Brazil DCF Model_Consolidação IMOB" xfId="519" xr:uid="{F711DC46-70C1-4442-A57F-01620C1FE1E6}"/>
    <cellStyle name="_Currency_WACC Analysis_4b_0827_2_Sovereign Bonds 060705 (version 1)_05 TMX Brazil DCF Model_Estudo de Viabilidade -IMOB Henri" xfId="520" xr:uid="{649BEAC2-B8D5-4D97-BF38-4F3D184C5495}"/>
    <cellStyle name="_Currency_WACC Analysis_4b_0827_2_Sovereign Bonds 060705 (version 1)_05 TMX Brazil DCF Model_FP 100" xfId="521" xr:uid="{3B50214F-DF88-48F7-8CF5-803C3B32B870}"/>
    <cellStyle name="_Currency_WACC Analysis_4b_0827_2_Sovereign Bonds 060705 (version 1)_05 TMX Brazil DCF Model_Península" xfId="522" xr:uid="{FCC8D9A0-F4DC-47E9-976F-5CA9C971B013}"/>
    <cellStyle name="_Currency_WACC Analysis_4b_0827_2_Sovereign Bonds 060705 (version 1)_05 TMX Brazil DCF Model_Peninsula_0510" xfId="523" xr:uid="{D08D5214-73B2-4ED3-91ED-745ADBCD3699}"/>
    <cellStyle name="_Currency_WACC Analysis_4b_0827_2_Sovereign Bonds 060705 (version 1)_05 TMX Brazil DCF Model_Resumo Juros e Variações" xfId="524" xr:uid="{146C44CA-91E5-4A3C-8DAF-9A58D7C03486}"/>
    <cellStyle name="_Currency_WACC Analysis_4b_0827_2_Sovereign Bonds 060705_01 NET DCF Model" xfId="525" xr:uid="{604B1C33-742D-4948-8D4D-F21F41C2876B}"/>
    <cellStyle name="_Currency_WACC Analysis_4b_0827_2_Sovereign Bonds 060705_01 NET DCF Model_Consolidação" xfId="526" xr:uid="{C5E6F541-5B53-435E-ABF1-E5235F3E36D5}"/>
    <cellStyle name="_Currency_WACC Analysis_4b_0827_2_Sovereign Bonds 060705_01 NET DCF Model_Consolidação IMOB" xfId="527" xr:uid="{23B0A541-EF83-489A-A5A2-17161E733EC9}"/>
    <cellStyle name="_Currency_WACC Analysis_4b_0827_2_Sovereign Bonds 060705_01 NET DCF Model_Estudo de Viabilidade -IMOB Henri" xfId="528" xr:uid="{D0B30FF5-8387-4BB4-9951-19D3A80AFA4D}"/>
    <cellStyle name="_Currency_WACC Analysis_4b_0827_2_Sovereign Bonds 060705_01 NET DCF Model_FP 100" xfId="529" xr:uid="{82945E38-321F-4E0D-A858-F98676FB9984}"/>
    <cellStyle name="_Currency_WACC Analysis_4b_0827_2_Sovereign Bonds 060705_01 NET DCF Model_Península" xfId="530" xr:uid="{01DAEC7F-D9F0-445D-8720-C322685D0749}"/>
    <cellStyle name="_Currency_WACC Analysis_4b_0827_2_Sovereign Bonds 060705_01 NET DCF Model_Peninsula_0510" xfId="531" xr:uid="{10C8ADE5-A359-4A29-A186-9B8A45C1BA96}"/>
    <cellStyle name="_Currency_WACC Analysis_4b_0827_2_Sovereign Bonds 060705_01 NET DCF Model_Resumo Juros e Variações" xfId="532" xr:uid="{664FD8B1-4C5B-4432-B0C8-BA00208B3033}"/>
    <cellStyle name="_Currency_WACC Analysis_4b_0827_2_Sovereign Bonds 060705_03 Embratel DCF Model_Loscos" xfId="533" xr:uid="{A5FC531F-19A0-47BD-9F1E-CE9FB92A9F1D}"/>
    <cellStyle name="_Currency_WACC Analysis_4b_0827_2_Sovereign Bonds 060705_05 NET DCF Model" xfId="534" xr:uid="{752BF12E-A284-41FB-9A4F-4F0F99F508E9}"/>
    <cellStyle name="_Currency_WACC Analysis_4b_0827_2_Sovereign Bonds 060705_05 NET DCF Model_Consolidação" xfId="535" xr:uid="{B54D9071-795C-4E2C-B419-1087837209D5}"/>
    <cellStyle name="_Currency_WACC Analysis_4b_0827_2_Sovereign Bonds 060705_05 NET DCF Model_Consolidação IMOB" xfId="536" xr:uid="{95E5517B-199F-460A-9BA5-A3347839E26F}"/>
    <cellStyle name="_Currency_WACC Analysis_4b_0827_2_Sovereign Bonds 060705_05 NET DCF Model_Estudo de Viabilidade -IMOB Henri" xfId="537" xr:uid="{DD7F58D9-64D7-4208-9650-D15A6BE9C564}"/>
    <cellStyle name="_Currency_WACC Analysis_4b_0827_2_Sovereign Bonds 060705_05 NET DCF Model_FP 100" xfId="538" xr:uid="{7886D4CB-B896-471F-9BC5-E57FF73BF87F}"/>
    <cellStyle name="_Currency_WACC Analysis_4b_0827_2_Sovereign Bonds 060705_05 NET DCF Model_Península" xfId="539" xr:uid="{C2DF7581-0EDD-46D4-A07C-016177BFFBA3}"/>
    <cellStyle name="_Currency_WACC Analysis_4b_0827_2_Sovereign Bonds 060705_05 NET DCF Model_Peninsula_0510" xfId="540" xr:uid="{660A7E17-B2A6-4583-BAA8-8B7F64B7E52A}"/>
    <cellStyle name="_Currency_WACC Analysis_4b_0827_2_Sovereign Bonds 060705_05 NET DCF Model_Resumo Juros e Variações" xfId="541" xr:uid="{5627776E-377D-40D4-9AA3-6BA0A83C55A2}"/>
    <cellStyle name="_Currency_WACC Analysis_4b_0827_2_Sovereign Bonds 060705_05 TMX Brazil DCF Model" xfId="542" xr:uid="{6E5C6FCF-F339-4BE4-8C31-95456C956276}"/>
    <cellStyle name="_Currency_WACC Analysis_4b_0827_2_Sovereign Bonds 060705_05 TMX Brazil DCF Model_Consolidação" xfId="543" xr:uid="{45AB9E62-D21E-482C-9F50-9839A04B57BB}"/>
    <cellStyle name="_Currency_WACC Analysis_4b_0827_2_Sovereign Bonds 060705_05 TMX Brazil DCF Model_Consolidação IMOB" xfId="544" xr:uid="{FA12FBCD-CF17-4563-8C27-4BF0563731E9}"/>
    <cellStyle name="_Currency_WACC Analysis_4b_0827_2_Sovereign Bonds 060705_05 TMX Brazil DCF Model_Estudo de Viabilidade -IMOB Henri" xfId="545" xr:uid="{128BE1A9-3207-47B7-920D-B8C93F8E033B}"/>
    <cellStyle name="_Currency_WACC Analysis_4b_0827_2_Sovereign Bonds 060705_05 TMX Brazil DCF Model_FP 100" xfId="546" xr:uid="{91D67A0B-BCEE-4983-9994-D6EB7775E783}"/>
    <cellStyle name="_Currency_WACC Analysis_4b_0827_2_Sovereign Bonds 060705_05 TMX Brazil DCF Model_Península" xfId="547" xr:uid="{0A403C9E-2E7B-4F23-A32F-FE9849CC90C9}"/>
    <cellStyle name="_Currency_WACC Analysis_4b_0827_2_Sovereign Bonds 060705_05 TMX Brazil DCF Model_Peninsula_0510" xfId="548" xr:uid="{8F673BB1-50C7-49E6-9B1E-8ED7F287AC80}"/>
    <cellStyle name="_Currency_WACC Analysis_4b_0827_2_Sovereign Bonds 060705_05 TMX Brazil DCF Model_Resumo Juros e Variações" xfId="549" xr:uid="{E93D6B67-8D2D-43AF-B6CA-E2FC87D89C67}"/>
    <cellStyle name="_Currency_WACC Analysis_Consolidação" xfId="550" xr:uid="{2FE1F286-1999-4429-A81A-5B512B3B050B}"/>
    <cellStyle name="_Currency_WACC Analysis_Consolidação IMOB" xfId="551" xr:uid="{2985C46B-D6A7-450E-A682-2F6C1F9D7DE1}"/>
    <cellStyle name="_Currency_WACC Analysis_Estudo de Viabilidade -IMOB Henri" xfId="552" xr:uid="{6E752B0B-5A58-4CE7-A4B0-F7CD48B6A1C1}"/>
    <cellStyle name="_Currency_WACC Analysis_FP 100" xfId="553" xr:uid="{06BFF740-DCF2-4BE1-A995-D844C4225A58}"/>
    <cellStyle name="_Currency_WACC Analysis_Península" xfId="554" xr:uid="{0A630BB9-5557-439C-8AC7-2EAC55E6E1CA}"/>
    <cellStyle name="_Currency_WACC Analysis_Peninsula_0510" xfId="555" xr:uid="{97BC3A40-D8B9-4018-959B-C3D99F6210D1}"/>
    <cellStyle name="_Currency_WACC Analysis_Resumo Juros e Variações" xfId="556" xr:uid="{A7A87521-C697-4002-977B-652E97C454F3}"/>
    <cellStyle name="_CurrencySpace" xfId="557" xr:uid="{562F1B8C-86C4-4D44-8FDB-0B7455F3A88D}"/>
    <cellStyle name="_CurrencySpace_01 AVP_ Project Infinitum" xfId="558" xr:uid="{A6ACF5C6-679D-480F-A126-535A1ED676E6}"/>
    <cellStyle name="_CurrencySpace_01 TMX BR Revenue mix" xfId="559" xr:uid="{0AD7A742-81E7-4148-AD10-10DF0F0C44F2}"/>
    <cellStyle name="_CurrencySpace_02 Backup Charts" xfId="560" xr:uid="{7A0BEAB7-C65F-40EE-91AB-84DD742C78D3}"/>
    <cellStyle name="_CurrencySpace_02 Blended and actual_Telmex_ buying_ NET" xfId="561" xr:uid="{AC5DDA60-4AF6-4DCC-8EAC-05BEF1BF00B8}"/>
    <cellStyle name="_CurrencySpace_02 TMX Brazil Management Projections_R$" xfId="562" xr:uid="{D8046E16-F73C-4FED-A155-EDA179403EE3}"/>
    <cellStyle name="_CurrencySpace_03 Projections Comparison - Infinitum" xfId="563" xr:uid="{7309F13B-3611-483B-B14F-7A66A4C1D7AA}"/>
    <cellStyle name="_CurrencySpace_04 WACC Vivax" xfId="564" xr:uid="{8470EDC4-D115-4DEA-8FF2-6A4512A2E7F2}"/>
    <cellStyle name="_CurrencySpace_05 Embratel DCF Model_NEW" xfId="565" xr:uid="{596097B3-391F-4B84-97C2-1685651BC74D}"/>
    <cellStyle name="_CurrencySpace_12 Blended and actual _Telmex_buying_Embratel" xfId="566" xr:uid="{6D96A67B-09C9-4F58-A544-3C23F3557CEA}"/>
    <cellStyle name="_CurrencySpace_avp" xfId="567" xr:uid="{E7481667-BED2-41E9-8C3D-D87119D213C6}"/>
    <cellStyle name="_CurrencySpace_AVP_ NewCo" xfId="568" xr:uid="{10CEB419-36C2-4C8F-8BEB-CA0749A768F6}"/>
    <cellStyle name="_CurrencySpace_Brazil bond data" xfId="569" xr:uid="{0CC63C06-329C-4612-8154-B71DC3BC21B3}"/>
    <cellStyle name="_CurrencySpace_dcf" xfId="570" xr:uid="{E94EE96F-6639-40D4-A4F9-7FD8944401D9}"/>
    <cellStyle name="_CurrencySpace_EMT Management Assumptions_v2" xfId="571" xr:uid="{367416D7-E998-46EE-9550-BD58DA3EB4AA}"/>
    <cellStyle name="_CurrencySpace_LA WACC Discount_1" xfId="572" xr:uid="{5CD2EDF5-6139-47F1-B862-184BAFB241AA}"/>
    <cellStyle name="_CurrencySpace_merval_argent_correl" xfId="573" xr:uid="{DCE4D3F4-E29D-435F-8687-3F019A04BE57}"/>
    <cellStyle name="_CurrencySpace_Net Management Projections_2" xfId="574" xr:uid="{3A216B75-1E24-479E-9032-C86CCE314E80}"/>
    <cellStyle name="_CurrencySpace_Oil &amp; Gas betas" xfId="575" xr:uid="{B1F9C31D-9AAA-42BC-BA5D-5D1DF56460FF}"/>
    <cellStyle name="_CurrencySpace_Pay TV Subscribers" xfId="576" xr:uid="{5A331446-9308-4F49-A93F-06B74D6E4A79}"/>
    <cellStyle name="_CurrencySpace_Revenue Mix Chart" xfId="577" xr:uid="{2B03BC30-3497-4692-B12B-6F47605BFC88}"/>
    <cellStyle name="_CurrencySpace_Sovereign Bonds 060705" xfId="578" xr:uid="{5A971E6A-9B43-40EE-9549-6E03A435CF8A}"/>
    <cellStyle name="_CurrencySpace_Sovereign Bonds 060705 (version 1)" xfId="579" xr:uid="{0D09573E-2E05-4172-B7F8-8C2E0100ADD0}"/>
    <cellStyle name="_CurrencySpace_Sovereign Bonds 060705_1" xfId="580" xr:uid="{7B10AE17-BAE1-4774-9230-B8D04D0AB078}"/>
    <cellStyle name="_CurrencySpace_Sovereign Bonds 060705_Consolidação" xfId="581" xr:uid="{041FC590-D1CE-49DF-BF86-ADB97EB60660}"/>
    <cellStyle name="_CurrencySpace_Sovereign Bonds 060705_Dados por segmento julho 06" xfId="582" xr:uid="{1762D808-FCB3-46E0-8D1D-F0D4CAE503BA}"/>
    <cellStyle name="_CurrencySpace_Sovereign Bonds 060705_Estudo de Viabilidade - EXP BHS" xfId="583" xr:uid="{850A9162-CBA1-4814-8E6B-CAB23E5249B8}"/>
    <cellStyle name="_CurrencySpace_Sovereign Bonds 060705_FP 100" xfId="584" xr:uid="{58E168A6-23D6-490E-B20F-0E029E40E987}"/>
    <cellStyle name="_CurrencySpace_WACC Analysis" xfId="585" xr:uid="{D58B858C-0A6D-4F43-AFE8-43883217DF21}"/>
    <cellStyle name="_CurrencySpace_WACC Analysis_4b_0827_2" xfId="586" xr:uid="{C6CFF741-4AA1-4CAD-AC19-ECBE0F376270}"/>
    <cellStyle name="_Euro" xfId="587" xr:uid="{8B16D1B3-9007-4C6B-8340-CD6B2A35B22C}"/>
    <cellStyle name="_Euro_01 AVP_ Project Infinitum" xfId="588" xr:uid="{51E72805-7EF9-4751-AD98-C6CED963CBFE}"/>
    <cellStyle name="_Euro_01 TMX BR Revenue mix" xfId="589" xr:uid="{93CADAA7-EDE5-4EE1-AE39-7FBF23827633}"/>
    <cellStyle name="_Euro_02 Blended and actual_Telmex_ buying_ NET" xfId="590" xr:uid="{9816BA88-2230-4272-ACB6-5E87D869CF7C}"/>
    <cellStyle name="_Euro_02 TMX Brazil Management Projections_R$" xfId="591" xr:uid="{450627CA-0CAC-4DC1-A24C-8F8778536273}"/>
    <cellStyle name="_Euro_03 Projections Comparison - Infinitum" xfId="592" xr:uid="{0357453A-8399-48CA-BAA6-0A33E6898A57}"/>
    <cellStyle name="_Euro_04 WACC Vivax" xfId="593" xr:uid="{8E19E431-AF49-44AA-A3EC-3703BE0FDE5D}"/>
    <cellStyle name="_Euro_05 Embratel DCF Model_NEW" xfId="594" xr:uid="{1C0F1A23-5DC6-47F8-AE24-11C1550E59BE}"/>
    <cellStyle name="_Euro_12 Blended and actual _Telmex_buying_Embratel" xfId="595" xr:uid="{F7A7EC89-A7C4-42EF-AFAD-D7A28B76FA49}"/>
    <cellStyle name="_Euro_EMT Management Assumptions_v2" xfId="596" xr:uid="{06AC4FF4-10BB-454A-AF0F-8D1A7397C484}"/>
    <cellStyle name="_Euro_Net Management Projections_2" xfId="597" xr:uid="{CB1F9728-4B2A-402E-950B-A31A6594F39A}"/>
    <cellStyle name="_Euro_Pay TV Subscribers" xfId="598" xr:uid="{1F6F300C-4B9F-4552-BEF0-851E8D296C11}"/>
    <cellStyle name="_Euro_Revenue Mix Chart" xfId="599" xr:uid="{CE951616-1499-471F-8F74-F5E503FD0402}"/>
    <cellStyle name="_Euro_Sovereign Bonds 060705" xfId="600" xr:uid="{5E3E74FA-033B-4627-85CC-8549BFDDFF31}"/>
    <cellStyle name="_Euro_Sovereign Bonds 060705 (version 1)" xfId="601" xr:uid="{F99F52E1-8090-4311-9E96-7359DBCEEE31}"/>
    <cellStyle name="_Euro_Sovereign Bonds 060705_1" xfId="602" xr:uid="{E1AF0D9A-B852-4640-8BFA-688747847E7E}"/>
    <cellStyle name="_Euro_Sovereign Bonds 060705_Consolidação" xfId="603" xr:uid="{E551CC3C-C56F-451F-AA19-1E2A636DA693}"/>
    <cellStyle name="_Euro_Sovereign Bonds 060705_Dados por segmento julho 06" xfId="604" xr:uid="{A4E40BF7-172C-40AA-B9DA-4A918E8AA392}"/>
    <cellStyle name="_Euro_Sovereign Bonds 060705_Estudo de Viabilidade - EXP BHS" xfId="605" xr:uid="{4C7A2087-9375-4CCA-8192-2DE3687C46F1}"/>
    <cellStyle name="_Euro_Sovereign Bonds 060705_FP 100" xfId="606" xr:uid="{639D6562-DD1C-47C7-AFF0-6006BF07475D}"/>
    <cellStyle name="_Heading" xfId="607" xr:uid="{0B598C25-9953-43BF-AFDE-150C706D457D}"/>
    <cellStyle name="_Heading_02 TMX Brazil Management Projections_R$" xfId="608" xr:uid="{23834011-29EE-4497-AECC-11ACD93F0C65}"/>
    <cellStyle name="_Heading_02 WACC" xfId="609" xr:uid="{4861C0BE-6D6A-44CB-8BAE-3BD961C793BC}"/>
    <cellStyle name="_Heading_05 WACC" xfId="610" xr:uid="{55A244C5-A118-43D3-BB82-BEC7B2ACF802}"/>
    <cellStyle name="_Heading_10 yr UST data" xfId="611" xr:uid="{E0559E97-C7B5-40DD-8C91-DBD3FB148BCC}"/>
    <cellStyle name="_Heading_Beatles WACC Calculation" xfId="612" xr:uid="{FD3ABFCA-207C-4ECB-886E-7C70E52FE313}"/>
    <cellStyle name="_Heading_prestemp" xfId="613" xr:uid="{A83D0633-C150-4594-93BD-99B66D0D8501}"/>
    <cellStyle name="_Headline" xfId="614" xr:uid="{E849C8A5-5FF7-4EC3-8220-BF9AC1E52E74}"/>
    <cellStyle name="_Highlight" xfId="615" xr:uid="{6169F28D-9FAA-4AE4-A9F2-053A65A7CFBC}"/>
    <cellStyle name="_Multiple" xfId="616" xr:uid="{B566432B-E2DA-4C09-8E64-0CC74920E924}"/>
    <cellStyle name="_Multiple_01 AVP_ Project Infinitum" xfId="617" xr:uid="{1103FB26-9C62-4C73-B214-D835A65DF660}"/>
    <cellStyle name="_Multiple_01 TMX BR Revenue mix" xfId="618" xr:uid="{08A6FCF3-E54C-4A98-B49D-E13193C0BDE3}"/>
    <cellStyle name="_Multiple_02 Backup Charts" xfId="619" xr:uid="{7B94E748-9CE0-4B37-9B5B-EECEBDADF294}"/>
    <cellStyle name="_Multiple_02 Blended and actual_Telmex_ buying_ NET" xfId="620" xr:uid="{E3A0388A-62E7-4B2A-B581-E3224F30B27C}"/>
    <cellStyle name="_Multiple_02 TMX Brazil Management Projections_R$" xfId="621" xr:uid="{BEB4FB63-1925-4F8F-AC8C-B095FEC2E888}"/>
    <cellStyle name="_Multiple_03 Projections Comparison - Infinitum" xfId="622" xr:uid="{BE4EC8AE-5E3A-459B-86BF-5AD90F262126}"/>
    <cellStyle name="_Multiple_04 WACC Vivax" xfId="623" xr:uid="{DB4FC75A-6162-4F82-BEBD-BE423F16FCFA}"/>
    <cellStyle name="_Multiple_05 Embratel DCF Model_NEW" xfId="624" xr:uid="{F7DC64D9-D945-46C7-9BCC-ADB4FCBDB587}"/>
    <cellStyle name="_Multiple_12 Blended and actual _Telmex_buying_Embratel" xfId="625" xr:uid="{6FA9CEA7-B72D-4A31-94E4-63D0613E816E}"/>
    <cellStyle name="_Multiple_avp" xfId="626" xr:uid="{E41BD61A-191A-48E2-B4AD-00F11A5FF30E}"/>
    <cellStyle name="_Multiple_AVP_ NewCo" xfId="627" xr:uid="{F4AA7225-C656-4D96-83D3-F8BB9E851A72}"/>
    <cellStyle name="_Multiple_Brazil bond data" xfId="628" xr:uid="{0BC84767-0700-4F66-94A3-277CB9D3365C}"/>
    <cellStyle name="_Multiple_dcf" xfId="629" xr:uid="{2E09CBCA-FCA5-4AE6-9F96-56547940FBDE}"/>
    <cellStyle name="_Multiple_dcf_01_WACC Colombia_Analysis" xfId="630" xr:uid="{BDAAB1F3-5C24-4F86-9A5D-C83A54C678E3}"/>
    <cellStyle name="_Multiple_dcf_04 WACC Vivax" xfId="631" xr:uid="{4D39A653-6C30-4F0E-9B48-F28966B93CE4}"/>
    <cellStyle name="_Multiple_dcf_Sovereign Bonds 060705" xfId="632" xr:uid="{C0C4554A-9ACE-4928-8810-68D8EC9C8B32}"/>
    <cellStyle name="_Multiple_dcf_Sovereign Bonds 060705 (version 1)" xfId="633" xr:uid="{5DF787BB-FE0A-44AA-90C0-206CA1AA4F6F}"/>
    <cellStyle name="_Multiple_dcf_Sovereign Bonds 060705 (version 1)_01 NET DCF Model" xfId="634" xr:uid="{C09914CF-313D-4B66-BD84-1C1911E61300}"/>
    <cellStyle name="_Multiple_dcf_Sovereign Bonds 060705 (version 1)_03 Embratel DCF Model_Loscos" xfId="635" xr:uid="{5D9CF16A-C8BA-42C3-B9D4-E455F394698A}"/>
    <cellStyle name="_Multiple_dcf_Sovereign Bonds 060705 (version 1)_05 NET DCF Model" xfId="636" xr:uid="{3D15D448-2C19-414F-8EC4-A031671BAE03}"/>
    <cellStyle name="_Multiple_dcf_Sovereign Bonds 060705 (version 1)_05 TMX Brazil DCF Model" xfId="637" xr:uid="{40AB638E-2D36-4005-A66D-32F02F13E5B0}"/>
    <cellStyle name="_Multiple_dcf_Sovereign Bonds 060705_01 NET DCF Model" xfId="638" xr:uid="{E134B9C8-00E2-42B3-968F-4E4A72C47917}"/>
    <cellStyle name="_Multiple_dcf_Sovereign Bonds 060705_03 Embratel DCF Model_Loscos" xfId="639" xr:uid="{DE85F068-D88F-41F5-A0CC-CB4E1D90FB5C}"/>
    <cellStyle name="_Multiple_dcf_Sovereign Bonds 060705_05 NET DCF Model" xfId="640" xr:uid="{F3426D57-8923-437F-B038-66F9D9D3E561}"/>
    <cellStyle name="_Multiple_dcf_Sovereign Bonds 060705_05 TMX Brazil DCF Model" xfId="641" xr:uid="{ADB257FB-801F-4E23-94BE-B9A6A3FD554A}"/>
    <cellStyle name="_Multiple_EMT Management Assumptions_v2" xfId="642" xr:uid="{C6DEA70A-1A37-4AEF-8020-462F923DEC92}"/>
    <cellStyle name="_Multiple_LA WACC Discount_1" xfId="643" xr:uid="{D4453668-4901-495D-94C4-28D3962F5651}"/>
    <cellStyle name="_Multiple_LA WACC Discount_1_Sovereign Bonds 060705" xfId="644" xr:uid="{CE3E594D-30AA-4B0B-9B1B-F5BE58ECF9F7}"/>
    <cellStyle name="_Multiple_LA WACC Discount_1_Sovereign Bonds 060705 (version 1)" xfId="645" xr:uid="{F0CCDCDF-1EA0-446C-A8A0-CBBCF0EDBD81}"/>
    <cellStyle name="_Multiple_LA WACC Discount_1_Sovereign Bonds 060705 (version 1)_01 NET DCF Model" xfId="646" xr:uid="{31955607-0CB8-4703-B0B4-FEF87C55ED6F}"/>
    <cellStyle name="_Multiple_LA WACC Discount_1_Sovereign Bonds 060705 (version 1)_03 Embratel DCF Model_Loscos" xfId="647" xr:uid="{FD9FB30F-BA6D-4B2F-AAE2-2D023117CB22}"/>
    <cellStyle name="_Multiple_LA WACC Discount_1_Sovereign Bonds 060705 (version 1)_05 NET DCF Model" xfId="648" xr:uid="{65C219C5-FAE2-40E1-9882-BD3389525C1A}"/>
    <cellStyle name="_Multiple_LA WACC Discount_1_Sovereign Bonds 060705 (version 1)_05 TMX Brazil DCF Model" xfId="649" xr:uid="{87AD45D9-F6E4-478C-BFCB-A61C3DF46AD1}"/>
    <cellStyle name="_Multiple_LA WACC Discount_1_Sovereign Bonds 060705_01 NET DCF Model" xfId="650" xr:uid="{156CA911-471C-4DB0-9C52-D443E9B32E3E}"/>
    <cellStyle name="_Multiple_LA WACC Discount_1_Sovereign Bonds 060705_03 Embratel DCF Model_Loscos" xfId="651" xr:uid="{324F2DB0-5637-4D2E-A551-4264A49555B1}"/>
    <cellStyle name="_Multiple_LA WACC Discount_1_Sovereign Bonds 060705_05 NET DCF Model" xfId="652" xr:uid="{9E16F060-5F9A-4D85-9689-6DED6AA9F02F}"/>
    <cellStyle name="_Multiple_LA WACC Discount_1_Sovereign Bonds 060705_05 TMX Brazil DCF Model" xfId="653" xr:uid="{0B097BCF-096C-4199-820F-0D9B8DC73CB6}"/>
    <cellStyle name="_Multiple_Net Management Projections_2" xfId="654" xr:uid="{6FD47C90-2DD7-4104-ADC8-0ECA59B9EE07}"/>
    <cellStyle name="_Multiple_Oil &amp; Gas betas" xfId="655" xr:uid="{C19E6906-4899-4F52-A209-A515C73D10BD}"/>
    <cellStyle name="_Multiple_Pay TV Subscribers" xfId="656" xr:uid="{1C10972F-D16B-4BBA-B7AC-DFD2B5C07A9F}"/>
    <cellStyle name="_Multiple_Revenue Mix Chart" xfId="657" xr:uid="{D5A8DE3D-6938-4466-8279-2407641694DB}"/>
    <cellStyle name="_Multiple_Sovereign Bonds 060705" xfId="658" xr:uid="{794B45B4-1395-407F-AC07-7F41AC6A83C4}"/>
    <cellStyle name="_Multiple_Sovereign Bonds 060705 (version 1)" xfId="659" xr:uid="{2D3237E0-52F0-4397-BC87-FBC3612508D9}"/>
    <cellStyle name="_Multiple_Sovereign Bonds 060705_1" xfId="660" xr:uid="{7AEFCEC1-B394-4924-B29F-ADDA9B0E53F0}"/>
    <cellStyle name="_Multiple_Sovereign Bonds 060705_Consolidação" xfId="661" xr:uid="{391C460B-A9C4-41B1-B02F-779B8E508A4B}"/>
    <cellStyle name="_Multiple_Sovereign Bonds 060705_Dados por segmento julho 06" xfId="662" xr:uid="{F6940E67-D666-4493-8546-93D09DCC8C86}"/>
    <cellStyle name="_Multiple_Sovereign Bonds 060705_Estudo de Viabilidade - EXP BHS" xfId="663" xr:uid="{A2614029-2037-43CB-88B9-17B856C865ED}"/>
    <cellStyle name="_Multiple_Sovereign Bonds 060705_FP 100" xfId="664" xr:uid="{2159E89C-20E7-4954-B1BD-AE2C2C3C9D0B}"/>
    <cellStyle name="_Multiple_v4_Dealcomp_distribution" xfId="665" xr:uid="{1A72CBDD-BC15-4AEE-B860-0B8FCB192354}"/>
    <cellStyle name="_Multiple_WACC Analysis" xfId="666" xr:uid="{EB9A419D-8DEF-4C85-A2F7-0275F7C8F8C6}"/>
    <cellStyle name="_Multiple_WACC Analysis_4b_0827_2" xfId="667" xr:uid="{1B726A9E-7E92-476E-A6A9-36969AB06453}"/>
    <cellStyle name="_Multiple_WACC Analysis_4b_0827_2_Sovereign Bonds 060705" xfId="668" xr:uid="{69254A27-7B4E-4FA7-A014-23C81B7AAE72}"/>
    <cellStyle name="_Multiple_WACC Analysis_4b_0827_2_Sovereign Bonds 060705 (version 1)" xfId="669" xr:uid="{7F4DD120-4259-42ED-B42B-25D67D12631E}"/>
    <cellStyle name="_Multiple_WACC Analysis_4b_0827_2_Sovereign Bonds 060705 (version 1)_01 NET DCF Model" xfId="670" xr:uid="{F44383E7-8F8D-414D-902D-F0242678EF01}"/>
    <cellStyle name="_Multiple_WACC Analysis_4b_0827_2_Sovereign Bonds 060705 (version 1)_03 Embratel DCF Model_Loscos" xfId="671" xr:uid="{4600D00A-E3FB-45E7-A34D-722479B88FE8}"/>
    <cellStyle name="_Multiple_WACC Analysis_4b_0827_2_Sovereign Bonds 060705 (version 1)_05 NET DCF Model" xfId="672" xr:uid="{155C4C84-BDF4-4454-B39E-AE1B6A477B9A}"/>
    <cellStyle name="_Multiple_WACC Analysis_4b_0827_2_Sovereign Bonds 060705 (version 1)_05 TMX Brazil DCF Model" xfId="673" xr:uid="{E6216EB5-FC2F-44C6-AEB5-F3728D3E2077}"/>
    <cellStyle name="_Multiple_WACC Analysis_4b_0827_2_Sovereign Bonds 060705_01 NET DCF Model" xfId="674" xr:uid="{A8DF6B0C-E240-413B-8527-34834800B6D9}"/>
    <cellStyle name="_Multiple_WACC Analysis_4b_0827_2_Sovereign Bonds 060705_03 Embratel DCF Model_Loscos" xfId="675" xr:uid="{0BCD2700-593D-4846-9092-6375E8DB726C}"/>
    <cellStyle name="_Multiple_WACC Analysis_4b_0827_2_Sovereign Bonds 060705_05 NET DCF Model" xfId="676" xr:uid="{C38E3111-14AA-4C75-AEB0-96EBD47CB2CA}"/>
    <cellStyle name="_Multiple_WACC Analysis_4b_0827_2_Sovereign Bonds 060705_05 TMX Brazil DCF Model" xfId="677" xr:uid="{FCEFC0C2-653A-4320-ADDA-B526A0C4DE62}"/>
    <cellStyle name="_MultipleSpace" xfId="678" xr:uid="{0E766D5E-BB07-4042-8A4D-BED43CB631B9}"/>
    <cellStyle name="_MultipleSpace_01 AVP_ Project Infinitum" xfId="679" xr:uid="{208F1A75-8D1B-4010-8E8C-078E1B20AB1B}"/>
    <cellStyle name="_MultipleSpace_01 TMX BR Revenue mix" xfId="680" xr:uid="{20244345-77B3-4DF5-A5C9-691A9235536F}"/>
    <cellStyle name="_MultipleSpace_02 Backup Charts" xfId="681" xr:uid="{EE887E89-9E60-4D7E-BD85-1C98640FAD43}"/>
    <cellStyle name="_MultipleSpace_02 Blended and actual_Telmex_ buying_ NET" xfId="682" xr:uid="{49D52648-0F5B-40D4-A927-0602D53ECB26}"/>
    <cellStyle name="_MultipleSpace_02 TMX Brazil Management Projections_R$" xfId="683" xr:uid="{7D6F9CB7-4F71-4EDB-B6CF-342629ABA95A}"/>
    <cellStyle name="_MultipleSpace_03 Projections Comparison - Infinitum" xfId="684" xr:uid="{D05FF99F-38C6-4F7C-BA44-3AE86119C2C9}"/>
    <cellStyle name="_MultipleSpace_04 WACC Vivax" xfId="685" xr:uid="{799C14CC-9D26-4D31-B7B3-9D031A927F81}"/>
    <cellStyle name="_MultipleSpace_05 Embratel DCF Model_NEW" xfId="686" xr:uid="{BA29963F-8639-4F9A-BC55-836B00A6CEE2}"/>
    <cellStyle name="_MultipleSpace_12 Blended and actual _Telmex_buying_Embratel" xfId="687" xr:uid="{6A561251-EC7E-4315-A3F3-20561C903154}"/>
    <cellStyle name="_MultipleSpace_avp" xfId="688" xr:uid="{6367D6EB-8A3E-463F-9569-C8BF20E39536}"/>
    <cellStyle name="_MultipleSpace_AVP_ NewCo" xfId="689" xr:uid="{63105B38-2849-44D0-AC23-B9A12BA7DD51}"/>
    <cellStyle name="_MultipleSpace_Brazil bond data" xfId="690" xr:uid="{5E0FEC3E-EFC8-482E-A8C6-9F020E3AFEFE}"/>
    <cellStyle name="_MultipleSpace_dcf" xfId="691" xr:uid="{E66D7D6D-24DA-4046-9D43-CE054E3514E9}"/>
    <cellStyle name="_MultipleSpace_dcf_01_WACC Colombia_Analysis" xfId="692" xr:uid="{22A2C2ED-8F03-43BC-849F-D73C08DC070A}"/>
    <cellStyle name="_MultipleSpace_dcf_04 WACC Vivax" xfId="693" xr:uid="{32DCFFA0-E620-4F0F-AFD8-FED2D0E29E72}"/>
    <cellStyle name="_MultipleSpace_dcf_Sovereign Bonds 060705" xfId="694" xr:uid="{947B5F99-CA84-43F1-8D47-BB8F52F33744}"/>
    <cellStyle name="_MultipleSpace_dcf_Sovereign Bonds 060705 (version 1)" xfId="695" xr:uid="{CD0E1C30-8552-49F5-B01C-8BB0CB0712E4}"/>
    <cellStyle name="_MultipleSpace_dcf_Sovereign Bonds 060705 (version 1)_01 NET DCF Model" xfId="696" xr:uid="{DD2F6155-70C4-4CBF-9309-980B534C2805}"/>
    <cellStyle name="_MultipleSpace_dcf_Sovereign Bonds 060705 (version 1)_03 Embratel DCF Model_Loscos" xfId="697" xr:uid="{208782FE-3BF4-4E37-ADA6-9F98AC0CF84E}"/>
    <cellStyle name="_MultipleSpace_dcf_Sovereign Bonds 060705 (version 1)_05 NET DCF Model" xfId="698" xr:uid="{890B5ED4-9BB0-4F39-A70E-E4B96496BB6F}"/>
    <cellStyle name="_MultipleSpace_dcf_Sovereign Bonds 060705 (version 1)_05 TMX Brazil DCF Model" xfId="699" xr:uid="{CF78AE47-B3C3-49C8-8A2A-8A5A12A63F4F}"/>
    <cellStyle name="_MultipleSpace_dcf_Sovereign Bonds 060705_01 NET DCF Model" xfId="700" xr:uid="{670A79AE-AAC9-4583-B73A-0BAB4ACB88A8}"/>
    <cellStyle name="_MultipleSpace_dcf_Sovereign Bonds 060705_03 Embratel DCF Model_Loscos" xfId="701" xr:uid="{EDA5F699-17EA-487D-B4FC-1E47F9F92290}"/>
    <cellStyle name="_MultipleSpace_dcf_Sovereign Bonds 060705_05 NET DCF Model" xfId="702" xr:uid="{891BD80D-C1ED-42C6-9294-424CEBDD28E2}"/>
    <cellStyle name="_MultipleSpace_dcf_Sovereign Bonds 060705_05 TMX Brazil DCF Model" xfId="703" xr:uid="{E1016923-84AD-4D2F-A06B-51CAF44A83C7}"/>
    <cellStyle name="_MultipleSpace_EMT Management Assumptions_v2" xfId="704" xr:uid="{1D957702-C0BB-4AE9-A75D-7E7F458ACABE}"/>
    <cellStyle name="_MultipleSpace_LA WACC Discount_1" xfId="705" xr:uid="{5F4056A0-D908-484B-805C-36EBF80AEECC}"/>
    <cellStyle name="_MultipleSpace_LA WACC Discount_1_Sovereign Bonds 060705" xfId="706" xr:uid="{4B8AE5D5-8A09-459F-8BE9-2ECA12D702EE}"/>
    <cellStyle name="_MultipleSpace_LA WACC Discount_1_Sovereign Bonds 060705 (version 1)" xfId="707" xr:uid="{659C0C42-CEFA-4F8B-BB3E-7178328169F9}"/>
    <cellStyle name="_MultipleSpace_LA WACC Discount_1_Sovereign Bonds 060705 (version 1)_01 NET DCF Model" xfId="708" xr:uid="{09E95779-9BF1-42E1-BF7C-9DEFB83461D8}"/>
    <cellStyle name="_MultipleSpace_LA WACC Discount_1_Sovereign Bonds 060705 (version 1)_03 Embratel DCF Model_Loscos" xfId="709" xr:uid="{31BD9F74-856D-43F1-BE27-8ABACAFC4A61}"/>
    <cellStyle name="_MultipleSpace_LA WACC Discount_1_Sovereign Bonds 060705 (version 1)_05 NET DCF Model" xfId="710" xr:uid="{6DB9CBC7-5CC2-4019-B2C2-3FA2F81906B8}"/>
    <cellStyle name="_MultipleSpace_LA WACC Discount_1_Sovereign Bonds 060705 (version 1)_05 TMX Brazil DCF Model" xfId="711" xr:uid="{D73136A7-02AB-47D7-A710-44472E7C8BC6}"/>
    <cellStyle name="_MultipleSpace_LA WACC Discount_1_Sovereign Bonds 060705_01 NET DCF Model" xfId="712" xr:uid="{A2DDF45C-8AB2-4035-91F0-479D99A884C2}"/>
    <cellStyle name="_MultipleSpace_LA WACC Discount_1_Sovereign Bonds 060705_03 Embratel DCF Model_Loscos" xfId="713" xr:uid="{CD04A094-5E65-4F55-9C52-051A6F35DF11}"/>
    <cellStyle name="_MultipleSpace_LA WACC Discount_1_Sovereign Bonds 060705_05 NET DCF Model" xfId="714" xr:uid="{556524AC-836F-496E-BBA7-5EB3C1CAE9A2}"/>
    <cellStyle name="_MultipleSpace_LA WACC Discount_1_Sovereign Bonds 060705_05 TMX Brazil DCF Model" xfId="715" xr:uid="{5D4F460E-651A-40EA-A484-9BF2B1737580}"/>
    <cellStyle name="_MultipleSpace_Net Management Projections_2" xfId="716" xr:uid="{1533F2DA-8D41-4EE8-ACD9-3F02456EFF56}"/>
    <cellStyle name="_MultipleSpace_Oil &amp; Gas betas" xfId="717" xr:uid="{AE04A3B9-C393-491E-AB06-84C3CEB0E7DA}"/>
    <cellStyle name="_MultipleSpace_Pay TV Subscribers" xfId="718" xr:uid="{18EFEECE-910A-4A25-8CD4-506177460DC9}"/>
    <cellStyle name="_MultipleSpace_Revenue Mix Chart" xfId="719" xr:uid="{8EF6FD0C-4C97-4395-8F7A-ACDD34EB6B32}"/>
    <cellStyle name="_MultipleSpace_Sovereign Bonds 060705" xfId="720" xr:uid="{70BCE7A2-114E-4C9C-B358-36647C8E014A}"/>
    <cellStyle name="_MultipleSpace_Sovereign Bonds 060705 (version 1)" xfId="721" xr:uid="{8C87418A-3F19-4CC7-A275-EA5BEC4F4F09}"/>
    <cellStyle name="_MultipleSpace_Sovereign Bonds 060705 (version 1)_01 NET DCF Model" xfId="722" xr:uid="{AC1B67BA-2BB3-467A-B9F5-D8C21419D7C4}"/>
    <cellStyle name="_MultipleSpace_Sovereign Bonds 060705 (version 1)_03 Embratel DCF Model_Loscos" xfId="723" xr:uid="{5B5D5897-29CC-4C58-8487-8C07C8E5203F}"/>
    <cellStyle name="_MultipleSpace_Sovereign Bonds 060705 (version 1)_05 NET DCF Model" xfId="724" xr:uid="{0BF55A0B-4F46-4078-B6FA-CBBB38A81389}"/>
    <cellStyle name="_MultipleSpace_Sovereign Bonds 060705 (version 1)_05 TMX Brazil DCF Model" xfId="725" xr:uid="{3C3DE501-1210-42D9-8564-2E90773BCF14}"/>
    <cellStyle name="_MultipleSpace_Sovereign Bonds 060705 (version 1)_Consolidação" xfId="726" xr:uid="{F82568A5-9F6A-40D8-BCB1-0344AE5DC923}"/>
    <cellStyle name="_MultipleSpace_Sovereign Bonds 060705 (version 1)_Consolidação IMOB" xfId="727" xr:uid="{12E83C24-F0BE-4339-B69F-EBA0359EACB3}"/>
    <cellStyle name="_MultipleSpace_Sovereign Bonds 060705 (version 1)_Estudo de Viabilidade -IMOB Henri" xfId="728" xr:uid="{F9C9716F-1060-4943-920E-EDD98C2A199B}"/>
    <cellStyle name="_MultipleSpace_Sovereign Bonds 060705 (version 1)_FP 100" xfId="729" xr:uid="{B20FFAC7-60BD-4DC1-B70F-53FE54B6CB68}"/>
    <cellStyle name="_MultipleSpace_Sovereign Bonds 060705 (version 1)_Península" xfId="730" xr:uid="{BD17F4A9-CBD4-40DF-AB96-336DAF301092}"/>
    <cellStyle name="_MultipleSpace_Sovereign Bonds 060705 (version 1)_Peninsula_0510" xfId="731" xr:uid="{3C54E855-C4BE-4313-AAE0-BC71FEB38409}"/>
    <cellStyle name="_MultipleSpace_Sovereign Bonds 060705 (version 1)_Resumo Juros e Variações" xfId="732" xr:uid="{AF8915F0-D013-4B92-B3C5-3787F86A0B53}"/>
    <cellStyle name="_MultipleSpace_Sovereign Bonds 060705_1" xfId="733" xr:uid="{0450D6FD-9F9D-41A5-B9FF-5CE751DE737A}"/>
    <cellStyle name="_MultipleSpace_Sovereign Bonds 060705_1_01 NET DCF Model" xfId="734" xr:uid="{718097D2-2191-4AE2-8164-409F0311C35A}"/>
    <cellStyle name="_MultipleSpace_Sovereign Bonds 060705_1_03 Embratel DCF Model_Loscos" xfId="735" xr:uid="{02A0A6C5-6426-4F65-BC20-83D8CA2D4DA0}"/>
    <cellStyle name="_MultipleSpace_Sovereign Bonds 060705_1_05 NET DCF Model" xfId="736" xr:uid="{74696D0E-AA01-4BE3-BE3E-EE2EC7976156}"/>
    <cellStyle name="_MultipleSpace_Sovereign Bonds 060705_1_05 TMX Brazil DCF Model" xfId="737" xr:uid="{F5FE8890-3238-4CB7-B5B1-654627835E6C}"/>
    <cellStyle name="_MultipleSpace_Sovereign Bonds 060705_1_Consolidação" xfId="738" xr:uid="{5FB41D8E-565B-436D-A64B-5B040CBD25BC}"/>
    <cellStyle name="_MultipleSpace_Sovereign Bonds 060705_1_Consolidação IMOB" xfId="739" xr:uid="{D22E02D1-EE1A-46F4-8735-59F0F0D940C1}"/>
    <cellStyle name="_MultipleSpace_Sovereign Bonds 060705_1_Estudo de Viabilidade -IMOB Henri" xfId="740" xr:uid="{D27F2930-776A-4531-AA87-C6A1331CA1E6}"/>
    <cellStyle name="_MultipleSpace_Sovereign Bonds 060705_1_FP 100" xfId="741" xr:uid="{35985A0A-4588-400A-8919-BC2ABEF2F045}"/>
    <cellStyle name="_MultipleSpace_Sovereign Bonds 060705_1_Península" xfId="742" xr:uid="{935A43B4-58F2-4A78-9394-A85B523ACE3C}"/>
    <cellStyle name="_MultipleSpace_Sovereign Bonds 060705_1_Peninsula_0510" xfId="743" xr:uid="{5F2E13A9-1F4C-40E4-8E9F-4191F73BDE74}"/>
    <cellStyle name="_MultipleSpace_Sovereign Bonds 060705_1_Resumo Juros e Variações" xfId="744" xr:uid="{17824FC1-A1B1-4D3A-8A66-DA302C51506A}"/>
    <cellStyle name="_MultipleSpace_Sovereign Bonds 060705_Consolidação" xfId="745" xr:uid="{ACC66DA7-B8F7-4D18-BB5B-63DDD38FC014}"/>
    <cellStyle name="_MultipleSpace_Sovereign Bonds 060705_Consolidação IMOB" xfId="746" xr:uid="{F76DD65C-1AF4-4EF5-A5D0-885BBF556185}"/>
    <cellStyle name="_MultipleSpace_Sovereign Bonds 060705_Dados por segmento julho 06" xfId="747" xr:uid="{883A59CA-04D3-4E59-98D8-1B9F91AE70AB}"/>
    <cellStyle name="_MultipleSpace_Sovereign Bonds 060705_Estudo de Viabilidade - EXP BHS" xfId="748" xr:uid="{0A66A8AF-5499-49C5-B6ED-A665B0FAA13F}"/>
    <cellStyle name="_MultipleSpace_Sovereign Bonds 060705_Estudo de Viabilidade - EXP BHS_Consolidação" xfId="749" xr:uid="{6DC10D0F-DFE3-44A8-971B-4DBC64FA6E4E}"/>
    <cellStyle name="_MultipleSpace_Sovereign Bonds 060705_FP 100" xfId="750" xr:uid="{7489B035-23D4-4B67-B79A-6F96E1B91B9A}"/>
    <cellStyle name="_MultipleSpace_Sovereign Bonds 060705_Resumo Juros e Variações" xfId="751" xr:uid="{4B24425D-63F9-4A1C-B5EF-2EAF40AB97AC}"/>
    <cellStyle name="_MultipleSpace_WACC Analysis" xfId="752" xr:uid="{3F5A376F-BC65-4EF0-9703-53D6DFC6D2E4}"/>
    <cellStyle name="_MultipleSpace_WACC Analysis_4b_0827_2" xfId="753" xr:uid="{F834DAFA-E375-4585-9D65-C734EF9D8D33}"/>
    <cellStyle name="_MultipleSpace_WACC Analysis_4b_0827_2_Sovereign Bonds 060705" xfId="754" xr:uid="{77DCE52B-F6B5-43E9-B9E7-E45FA5E16FC8}"/>
    <cellStyle name="_MultipleSpace_WACC Analysis_4b_0827_2_Sovereign Bonds 060705 (version 1)" xfId="755" xr:uid="{EB4A17A4-9EC2-4B8E-92AB-711268322418}"/>
    <cellStyle name="_MultipleSpace_WACC Analysis_4b_0827_2_Sovereign Bonds 060705 (version 1)_01 NET DCF Model" xfId="756" xr:uid="{077F5E6A-383F-4D05-920A-0D266E870B08}"/>
    <cellStyle name="_MultipleSpace_WACC Analysis_4b_0827_2_Sovereign Bonds 060705 (version 1)_03 Embratel DCF Model_Loscos" xfId="757" xr:uid="{1AA32982-5819-48DE-8C0D-846535BBC7BC}"/>
    <cellStyle name="_MultipleSpace_WACC Analysis_4b_0827_2_Sovereign Bonds 060705 (version 1)_05 NET DCF Model" xfId="758" xr:uid="{A890A468-95A6-44D8-A8C8-C0C525F4831B}"/>
    <cellStyle name="_MultipleSpace_WACC Analysis_4b_0827_2_Sovereign Bonds 060705 (version 1)_05 TMX Brazil DCF Model" xfId="759" xr:uid="{AB681923-013D-42FE-92D1-7D6F7D00CEFA}"/>
    <cellStyle name="_MultipleSpace_WACC Analysis_4b_0827_2_Sovereign Bonds 060705_01 NET DCF Model" xfId="760" xr:uid="{FBFA5F12-87F2-438E-A1D6-65C097346413}"/>
    <cellStyle name="_MultipleSpace_WACC Analysis_4b_0827_2_Sovereign Bonds 060705_03 Embratel DCF Model_Loscos" xfId="761" xr:uid="{2FCBFF3A-4F58-4064-BAFF-F7200EA4DC7E}"/>
    <cellStyle name="_MultipleSpace_WACC Analysis_4b_0827_2_Sovereign Bonds 060705_05 NET DCF Model" xfId="762" xr:uid="{5D3E827C-AF8A-4179-AFF7-0F50581A057B}"/>
    <cellStyle name="_MultipleSpace_WACC Analysis_4b_0827_2_Sovereign Bonds 060705_05 TMX Brazil DCF Model" xfId="763" xr:uid="{034A3B0D-AC42-4BFC-A782-847233EA492A}"/>
    <cellStyle name="_Percent" xfId="764" xr:uid="{179E3476-DB26-4C00-AEA5-28D058A8DDD4}"/>
    <cellStyle name="_Percent_01 AVP_ Project Infinitum" xfId="765" xr:uid="{394F2B93-3D97-4A23-B638-4F2569A24F85}"/>
    <cellStyle name="_Percent_01_WACC Colombia_Analysis" xfId="766" xr:uid="{2D1FD6AB-8F79-4538-BBF0-7438CF37C400}"/>
    <cellStyle name="_Percent_04 WACC Vivax" xfId="767" xr:uid="{BE964612-FC90-4CDC-AFAF-79839CEC0D13}"/>
    <cellStyle name="_Percent_avp" xfId="768" xr:uid="{1A67E4D6-60D1-49E9-8E92-774E95645276}"/>
    <cellStyle name="_Percent_AVP_ NewCo" xfId="769" xr:uid="{63E57D26-01F4-46D3-8479-09E02BC38A68}"/>
    <cellStyle name="_Percent_Sovereign Bonds 060705" xfId="770" xr:uid="{45F77823-B16E-4074-B7B5-C4D2ABDF0054}"/>
    <cellStyle name="_Percent_Sovereign Bonds 060705 (version 1)" xfId="771" xr:uid="{C52B3346-E807-403D-898B-1E280AC941F3}"/>
    <cellStyle name="_Percent_Sovereign Bonds 060705 (version 1)_01 NET DCF Model" xfId="772" xr:uid="{ECD16D24-018C-4724-BA39-F7E535EB4156}"/>
    <cellStyle name="_Percent_Sovereign Bonds 060705 (version 1)_03 Embratel DCF Model_Loscos" xfId="773" xr:uid="{08F5C492-1164-4972-B39B-3263BA06F586}"/>
    <cellStyle name="_Percent_Sovereign Bonds 060705 (version 1)_03 Embratel DCF Model_Loscos_Consolidação" xfId="774" xr:uid="{CD6C9465-8617-4871-8604-CE56137B7E3B}"/>
    <cellStyle name="_Percent_Sovereign Bonds 060705 (version 1)_03 Embratel DCF Model_Loscos_Consolidação IMOB" xfId="775" xr:uid="{C5414D78-06E4-49C0-B17E-AE40851EB7D8}"/>
    <cellStyle name="_Percent_Sovereign Bonds 060705 (version 1)_03 Embratel DCF Model_Loscos_Estudo de Viabilidade -IMOB Henri" xfId="776" xr:uid="{4B7B4758-015F-4DF0-9E1D-80DCEBF3CB68}"/>
    <cellStyle name="_Percent_Sovereign Bonds 060705 (version 1)_03 Embratel DCF Model_Loscos_FP 100" xfId="777" xr:uid="{83B073AD-A625-4216-B4E2-9AED41833A0C}"/>
    <cellStyle name="_Percent_Sovereign Bonds 060705 (version 1)_03 Embratel DCF Model_Loscos_Península" xfId="778" xr:uid="{80A574AF-11F7-4575-A3F1-16CB95CD5781}"/>
    <cellStyle name="_Percent_Sovereign Bonds 060705 (version 1)_03 Embratel DCF Model_Loscos_Peninsula_0510" xfId="779" xr:uid="{2523F9C0-59A9-44BB-A651-E0F1219A0C53}"/>
    <cellStyle name="_Percent_Sovereign Bonds 060705 (version 1)_03 Embratel DCF Model_Loscos_Resumo Juros e Variações" xfId="780" xr:uid="{79B51858-15A8-4A51-80A5-20802DFA1399}"/>
    <cellStyle name="_Percent_Sovereign Bonds 060705 (version 1)_05 NET DCF Model" xfId="781" xr:uid="{D3A22AEE-6891-44C6-A1F8-328F2C3C63E8}"/>
    <cellStyle name="_Percent_Sovereign Bonds 060705 (version 1)_05 TMX Brazil DCF Model" xfId="782" xr:uid="{2E6DF3B7-14FC-4AC2-AA03-798A2FEE1F46}"/>
    <cellStyle name="_Percent_Sovereign Bonds 060705_01 NET DCF Model" xfId="783" xr:uid="{26E2A0E4-D40C-412A-8F59-75BCB7EAB76A}"/>
    <cellStyle name="_Percent_Sovereign Bonds 060705_03 Embratel DCF Model_Loscos" xfId="784" xr:uid="{8E793386-B269-4C4C-B063-2C87F5F326FB}"/>
    <cellStyle name="_Percent_Sovereign Bonds 060705_03 Embratel DCF Model_Loscos_Consolidação" xfId="785" xr:uid="{2078B833-A68D-4FB8-8512-07E659574839}"/>
    <cellStyle name="_Percent_Sovereign Bonds 060705_03 Embratel DCF Model_Loscos_Consolidação IMOB" xfId="786" xr:uid="{F4F02386-1A24-40BF-94C0-33946B61C08C}"/>
    <cellStyle name="_Percent_Sovereign Bonds 060705_03 Embratel DCF Model_Loscos_Estudo de Viabilidade -IMOB Henri" xfId="787" xr:uid="{4AB3B4D5-8991-418D-AD53-A097D2324200}"/>
    <cellStyle name="_Percent_Sovereign Bonds 060705_03 Embratel DCF Model_Loscos_FP 100" xfId="788" xr:uid="{64FDB25D-42A7-49A9-B9D6-923A563D1513}"/>
    <cellStyle name="_Percent_Sovereign Bonds 060705_03 Embratel DCF Model_Loscos_Península" xfId="789" xr:uid="{4ECA5F8C-55FB-44E5-9256-19610CBC53AE}"/>
    <cellStyle name="_Percent_Sovereign Bonds 060705_03 Embratel DCF Model_Loscos_Peninsula_0510" xfId="790" xr:uid="{8FB5E274-42F5-4181-B393-22FD6EFA03E9}"/>
    <cellStyle name="_Percent_Sovereign Bonds 060705_03 Embratel DCF Model_Loscos_Resumo Juros e Variações" xfId="791" xr:uid="{ECD39C95-0FB5-41D9-A2A6-D2DC139EE1C1}"/>
    <cellStyle name="_Percent_Sovereign Bonds 060705_05 NET DCF Model" xfId="792" xr:uid="{9232AF23-D9EA-4A32-B04E-AD04393C4826}"/>
    <cellStyle name="_Percent_Sovereign Bonds 060705_05 TMX Brazil DCF Model" xfId="793" xr:uid="{A23F9B97-D5BD-4327-8BF3-CE81BF327E6C}"/>
    <cellStyle name="_PercentSpace" xfId="794" xr:uid="{545C7FCD-298F-4E26-BDB1-1722F9D8B438}"/>
    <cellStyle name="_PercentSpace_01 AVP_ Project Infinitum" xfId="795" xr:uid="{4DE2AB97-48CC-4E06-833A-ECABB73F7891}"/>
    <cellStyle name="_PercentSpace_01_WACC Colombia_Analysis" xfId="796" xr:uid="{4C4396D8-A7C8-4E4E-B057-160038B363D7}"/>
    <cellStyle name="_PercentSpace_04 WACC Vivax" xfId="797" xr:uid="{99B62191-0834-4050-BE65-A729A0D536D1}"/>
    <cellStyle name="_PercentSpace_avp" xfId="798" xr:uid="{2260AFA5-0E0A-400B-A096-447EFFAAE1B3}"/>
    <cellStyle name="_PercentSpace_AVP_ NewCo" xfId="799" xr:uid="{6133C40C-ED1C-466A-8271-567E637E794A}"/>
    <cellStyle name="_PercentSpace_Sovereign Bonds 060705" xfId="800" xr:uid="{9F21D03C-7BAC-4589-A6BF-D44EBB1130F9}"/>
    <cellStyle name="_PercentSpace_Sovereign Bonds 060705 (version 1)" xfId="801" xr:uid="{50A656C1-2C82-4850-BA5F-0957EA12AA47}"/>
    <cellStyle name="_PercentSpace_Sovereign Bonds 060705 (version 1)_01 NET DCF Model" xfId="802" xr:uid="{7ED9B1CC-1DB5-48F1-B5C3-05BE0804BB53}"/>
    <cellStyle name="_PercentSpace_Sovereign Bonds 060705 (version 1)_03 Embratel DCF Model_Loscos" xfId="803" xr:uid="{91A54222-FB9A-4420-8EB7-07036617D402}"/>
    <cellStyle name="_PercentSpace_Sovereign Bonds 060705 (version 1)_03 Embratel DCF Model_Loscos_Consolidação" xfId="804" xr:uid="{F1E3220B-B68B-4986-98E5-9833D3954A71}"/>
    <cellStyle name="_PercentSpace_Sovereign Bonds 060705 (version 1)_03 Embratel DCF Model_Loscos_Consolidação IMOB" xfId="805" xr:uid="{8F0FE358-6792-4C6B-9AEC-5EF1347441FE}"/>
    <cellStyle name="_PercentSpace_Sovereign Bonds 060705 (version 1)_03 Embratel DCF Model_Loscos_Estudo de Viabilidade -IMOB Henri" xfId="806" xr:uid="{920D000F-DDA5-413C-BF82-EF531B763D73}"/>
    <cellStyle name="_PercentSpace_Sovereign Bonds 060705 (version 1)_03 Embratel DCF Model_Loscos_FP 100" xfId="807" xr:uid="{459B0C96-5FDE-4AE6-9CC7-3ACD78FD91A6}"/>
    <cellStyle name="_PercentSpace_Sovereign Bonds 060705 (version 1)_03 Embratel DCF Model_Loscos_Península" xfId="808" xr:uid="{5687BF6C-5E0D-4C52-9E36-C5A413F13DC2}"/>
    <cellStyle name="_PercentSpace_Sovereign Bonds 060705 (version 1)_03 Embratel DCF Model_Loscos_Peninsula_0510" xfId="809" xr:uid="{747D5D36-D232-438B-97B1-7538155858D2}"/>
    <cellStyle name="_PercentSpace_Sovereign Bonds 060705 (version 1)_03 Embratel DCF Model_Loscos_Resumo Juros e Variações" xfId="810" xr:uid="{C4FCA6C3-E09A-4CD4-BB6D-62D3DE278241}"/>
    <cellStyle name="_PercentSpace_Sovereign Bonds 060705 (version 1)_05 NET DCF Model" xfId="811" xr:uid="{C239093D-91ED-4A25-8D9F-3C3D3C938902}"/>
    <cellStyle name="_PercentSpace_Sovereign Bonds 060705 (version 1)_05 TMX Brazil DCF Model" xfId="812" xr:uid="{D8D922E1-3B1C-4191-8AD0-3260FDFD5F2D}"/>
    <cellStyle name="_PercentSpace_Sovereign Bonds 060705_01 NET DCF Model" xfId="813" xr:uid="{9ED87D14-50B5-48CE-ADA5-05BD78DD866E}"/>
    <cellStyle name="_PercentSpace_Sovereign Bonds 060705_03 Embratel DCF Model_Loscos" xfId="814" xr:uid="{DF7B5174-EB07-4000-A7A5-FD45A81C0406}"/>
    <cellStyle name="_PercentSpace_Sovereign Bonds 060705_03 Embratel DCF Model_Loscos_Consolidação" xfId="815" xr:uid="{1883F764-DA2D-4454-8DD2-C5C739B6BF64}"/>
    <cellStyle name="_PercentSpace_Sovereign Bonds 060705_03 Embratel DCF Model_Loscos_Consolidação IMOB" xfId="816" xr:uid="{F8D5F376-5B8F-4F03-A853-2529032949DB}"/>
    <cellStyle name="_PercentSpace_Sovereign Bonds 060705_03 Embratel DCF Model_Loscos_Estudo de Viabilidade -IMOB Henri" xfId="817" xr:uid="{EF5D1E6C-923C-4C2A-A8F8-2DF4FD629678}"/>
    <cellStyle name="_PercentSpace_Sovereign Bonds 060705_03 Embratel DCF Model_Loscos_FP 100" xfId="818" xr:uid="{D5893F79-C0BB-4621-BF30-1C79EA557BD0}"/>
    <cellStyle name="_PercentSpace_Sovereign Bonds 060705_03 Embratel DCF Model_Loscos_Península" xfId="819" xr:uid="{6338D121-F4F2-4045-8A80-9BD43F9D778D}"/>
    <cellStyle name="_PercentSpace_Sovereign Bonds 060705_03 Embratel DCF Model_Loscos_Peninsula_0510" xfId="820" xr:uid="{C465800A-499B-482C-B04B-916E5C9728F3}"/>
    <cellStyle name="_PercentSpace_Sovereign Bonds 060705_03 Embratel DCF Model_Loscos_Resumo Juros e Variações" xfId="821" xr:uid="{790D6F50-2F8D-4895-9BD0-A1B2CA771E60}"/>
    <cellStyle name="_PercentSpace_Sovereign Bonds 060705_05 NET DCF Model" xfId="822" xr:uid="{BD0F471D-C0FB-4AED-830D-18A9FE2CD286}"/>
    <cellStyle name="_PercentSpace_Sovereign Bonds 060705_05 TMX Brazil DCF Model" xfId="823" xr:uid="{D94A5CEE-61F7-434A-9DB9-A4DE0D641001}"/>
    <cellStyle name="_SubHeading" xfId="824" xr:uid="{3B29A266-A828-424A-A7C3-4E6BFF5C5A6A}"/>
    <cellStyle name="_SubHeading_02 TMX Brazil Management Projections_R$" xfId="825" xr:uid="{3F5EC8E7-D2C6-4C7A-8702-B0C1F2D0590E}"/>
    <cellStyle name="_SubHeading_02 WACC" xfId="826" xr:uid="{F7076C28-2F34-4F8C-B478-1423A1C933DD}"/>
    <cellStyle name="_SubHeading_05 WACC" xfId="827" xr:uid="{C24E7E61-38BA-4BAD-8AEE-0226FBCF41E8}"/>
    <cellStyle name="_SubHeading_10 yr UST data" xfId="828" xr:uid="{EDB7A018-2DC2-4BCB-BDFC-EEF4658E13CD}"/>
    <cellStyle name="_SubHeading_Beatles WACC Calculation" xfId="829" xr:uid="{AEF6173D-42A1-465A-9131-4F063E281DF6}"/>
    <cellStyle name="_SubHeading_prestemp" xfId="830" xr:uid="{56748510-9736-4E60-9CBB-DDB6AC3E5910}"/>
    <cellStyle name="_Table" xfId="831" xr:uid="{26725147-28AE-4068-88E5-1340DD5F31DA}"/>
    <cellStyle name="_Table_01 AVP_ Project Infinitum" xfId="832" xr:uid="{3BCB00EB-60BC-40AB-957D-EEF965C71804}"/>
    <cellStyle name="_Table_02 TMX Brazil Management Projections_R$" xfId="833" xr:uid="{83FC6FFE-6B75-4D86-AF05-2C7E9376BD7E}"/>
    <cellStyle name="_Table_02 WACC" xfId="834" xr:uid="{C28C545B-F1B0-4FD2-9CD0-C66208495072}"/>
    <cellStyle name="_Table_05 WACC" xfId="835" xr:uid="{864282C5-8E7C-4DFD-8911-5966A4D95682}"/>
    <cellStyle name="_Table_10 yr UST data" xfId="836" xr:uid="{D231B048-C868-4ABD-A145-47AF98627E24}"/>
    <cellStyle name="_Table_AVP_ NewCo" xfId="837" xr:uid="{9334DD5F-CA5C-421F-A204-A04251E397B1}"/>
    <cellStyle name="_Table_Beatles WACC Calculation" xfId="838" xr:uid="{6579C031-39E5-48C9-A4D5-61F79F28CE31}"/>
    <cellStyle name="_TableHead" xfId="839" xr:uid="{C710D392-20BA-4C75-BBD2-91CB0A49F176}"/>
    <cellStyle name="_TableHead_01 AVP_ Project Infinitum" xfId="840" xr:uid="{F524525F-830E-4F38-927E-1F3E498EC0A9}"/>
    <cellStyle name="_TableHead_02 TMX Brazil Management Projections_R$" xfId="841" xr:uid="{8D2D96FA-373C-491F-ADAC-6BEBBE8EFCF4}"/>
    <cellStyle name="_TableHead_02 WACC" xfId="842" xr:uid="{01FE6A2B-2EED-42CC-90C7-03DBC768718E}"/>
    <cellStyle name="_TableHead_05 WACC" xfId="843" xr:uid="{83499358-0374-4007-B0E7-89FAB0AE619A}"/>
    <cellStyle name="_TableHead_10 yr UST data" xfId="844" xr:uid="{B9A06D93-F295-4E24-9736-F329BC6767F7}"/>
    <cellStyle name="_TableHead_AVP_ NewCo" xfId="845" xr:uid="{2947DB37-05EB-41C3-BFBA-4A14D323AFBE}"/>
    <cellStyle name="_TableHead_Beatles WACC Calculation" xfId="846" xr:uid="{B409FFA3-66C5-4094-9A02-96E3FB853F2E}"/>
    <cellStyle name="_TableHead_KIARA Valuation Model" xfId="847" xr:uid="{876C5FBF-231A-405C-BDDC-422EBB74F344}"/>
    <cellStyle name="_TableHeading" xfId="848" xr:uid="{F65CE7C5-CF31-4FBA-A767-A9009C59B3A8}"/>
    <cellStyle name="_TableRowBorder" xfId="849" xr:uid="{07E9158E-E38A-4629-ADEE-200AF991541B}"/>
    <cellStyle name="_TableRowHead" xfId="850" xr:uid="{E372EF60-10CB-4429-AB53-34AC744D16CD}"/>
    <cellStyle name="_TableRowHead_01 AVP_ Project Infinitum" xfId="851" xr:uid="{5B6F0D55-50BA-442E-8A6A-807C25C4C19B}"/>
    <cellStyle name="_TableRowHead_02 TMX Brazil Management Projections_R$" xfId="852" xr:uid="{AA15770D-DAEF-4736-A77C-0BE4E44A0905}"/>
    <cellStyle name="_TableRowHead_02 WACC" xfId="853" xr:uid="{38838535-3C1C-46B1-9D56-C7E87AFADB7D}"/>
    <cellStyle name="_TableRowHead_05 WACC" xfId="854" xr:uid="{B0D1D6C7-6C52-418F-A34B-460A78D28919}"/>
    <cellStyle name="_TableRowHead_10 yr UST data" xfId="855" xr:uid="{24768C9B-34ED-4DC6-AE89-1B82A6F29BE9}"/>
    <cellStyle name="_TableRowHead_AVP_ NewCo" xfId="856" xr:uid="{1AB7E377-A3CC-4E39-87FA-075910FC7695}"/>
    <cellStyle name="_TableRowHead_Beatles WACC Calculation" xfId="857" xr:uid="{5B5B18D7-79A8-4710-AF1C-05608EB943C9}"/>
    <cellStyle name="_TableRowHeading" xfId="858" xr:uid="{9E861095-925B-4C05-A910-465233FA86A7}"/>
    <cellStyle name="_TableSuperHead" xfId="859" xr:uid="{0B1681B9-E558-4AB6-998A-3C9ED8BB7B9F}"/>
    <cellStyle name="_TableSuperHead_01 AVP_ Project Infinitum" xfId="860" xr:uid="{259A686C-155D-47B3-8EBB-8A5853E088A4}"/>
    <cellStyle name="_TableSuperHead_02 TMX Brazil Management Projections_R$" xfId="861" xr:uid="{0827FE23-56C5-4269-B3D8-78C447A5EC86}"/>
    <cellStyle name="_TableSuperHead_02 WACC" xfId="862" xr:uid="{32136EAE-46C7-4774-8F16-F4C32ED7D9ED}"/>
    <cellStyle name="_TableSuperHead_05 WACC" xfId="863" xr:uid="{33C411F2-00BB-489E-9D3C-C93248B61B3D}"/>
    <cellStyle name="_TableSuperHead_10 yr UST data" xfId="864" xr:uid="{03704B30-0696-44CA-B2D8-B5B62D248DA3}"/>
    <cellStyle name="_TableSuperHead_AVP_ NewCo" xfId="865" xr:uid="{94D9292E-9FFC-44D6-ADE4-BCDEE06C3FAE}"/>
    <cellStyle name="_TableSuperHead_Beatles WACC Calculation" xfId="866" xr:uid="{6C8962E6-B7A7-498F-AFAF-45F31AF521C1}"/>
    <cellStyle name="_TableSuperHeading" xfId="867" xr:uid="{126FAB67-AA28-4BB3-914A-45B0CDB96E2B}"/>
    <cellStyle name="_TableText" xfId="868" xr:uid="{43C48C4F-C39E-4A0E-8946-D1D044CB468E}"/>
    <cellStyle name="0%" xfId="869" xr:uid="{60B0E5E2-E8C9-47AF-8652-D778F95936D3}"/>
    <cellStyle name="0,000" xfId="870" xr:uid="{4ABE3EDC-C23E-4D20-A9E5-622CCDA21D66}"/>
    <cellStyle name="0,000.0" xfId="871" xr:uid="{4CAB1953-4BAA-461C-A2C9-B8F89F2635FD}"/>
    <cellStyle name="0,000.00" xfId="872" xr:uid="{87E79EE0-3D12-4E18-9242-D90C0760656C}"/>
    <cellStyle name="0,000.000" xfId="873" xr:uid="{A07862D9-7B65-4644-8EBE-4FF1063307BF}"/>
    <cellStyle name="0,000.0000" xfId="874" xr:uid="{C3FB940E-9B8F-41AE-BF5D-3C28A541C6B8}"/>
    <cellStyle name="0.0%" xfId="875" xr:uid="{203364F6-2918-4C93-ACE3-160054E44F7D}"/>
    <cellStyle name="0.00" xfId="876" xr:uid="{C6931200-E956-407C-A42B-9C53FC79C626}"/>
    <cellStyle name="0.00%" xfId="877" xr:uid="{54C7C605-8E6A-4A75-A614-423AF8623DAD}"/>
    <cellStyle name="0.000" xfId="878" xr:uid="{0E393442-DA7C-42C9-B5C6-2B7A2A30D94B}"/>
    <cellStyle name="1 Decimal" xfId="879" xr:uid="{6721BE88-99BF-4B6D-8076-8EE31BD22038}"/>
    <cellStyle name="2 Decimals" xfId="880" xr:uid="{5B217DF8-866B-4E3C-A921-AB266F093BA1}"/>
    <cellStyle name="20% - Ênfase1" xfId="44" builtinId="30" customBuiltin="1"/>
    <cellStyle name="20% - Ênfase1 2" xfId="1086" xr:uid="{A922A320-EA7A-48BB-B37D-2F933200C001}"/>
    <cellStyle name="20% - Ênfase1 3" xfId="1087" xr:uid="{ACF2F6BC-A32E-4A65-A36E-99524C2F4C36}"/>
    <cellStyle name="20% - Ênfase2" xfId="47" builtinId="34" customBuiltin="1"/>
    <cellStyle name="20% - Ênfase2 2" xfId="1088" xr:uid="{B310C539-47F8-4FBD-BE1B-BA3501A08758}"/>
    <cellStyle name="20% - Ênfase2 3" xfId="1089" xr:uid="{07DCF328-D308-4483-B7F4-59D3DB650FDD}"/>
    <cellStyle name="20% - Ênfase3" xfId="50" builtinId="38" customBuiltin="1"/>
    <cellStyle name="20% - Ênfase3 2" xfId="1090" xr:uid="{A3DCFE6B-55A0-4B28-A32D-35BA231486FB}"/>
    <cellStyle name="20% - Ênfase3 3" xfId="1091" xr:uid="{FC612D7E-50BA-498E-88EA-18BF227143D0}"/>
    <cellStyle name="20% - Ênfase4" xfId="53" builtinId="42" customBuiltin="1"/>
    <cellStyle name="20% - Ênfase4 2" xfId="1092" xr:uid="{4F452682-7735-4AAA-AABD-6B6BAC7BED9B}"/>
    <cellStyle name="20% - Ênfase4 3" xfId="1093" xr:uid="{1C32F070-6070-4058-90C9-DC4581721261}"/>
    <cellStyle name="20% - Ênfase5" xfId="56" builtinId="46" customBuiltin="1"/>
    <cellStyle name="20% - Ênfase5 2" xfId="1094" xr:uid="{88E62C61-75E3-422D-856F-82BF119DB1E5}"/>
    <cellStyle name="20% - Ênfase5 3" xfId="1095" xr:uid="{5BA4AD3B-D0BF-4037-A7FB-244F20937378}"/>
    <cellStyle name="20% - Ênfase6" xfId="59" builtinId="50" customBuiltin="1"/>
    <cellStyle name="20% - Ênfase6 2" xfId="1096" xr:uid="{BC0EB3C1-696E-4597-9A8D-964DE5D27C86}"/>
    <cellStyle name="20% - Ênfase6 3" xfId="1097" xr:uid="{398A249F-3794-4FC8-829A-DFDA07167ADB}"/>
    <cellStyle name="3 Decimals" xfId="881" xr:uid="{EEC54849-0A0D-4C49-A2CB-721F00018B79}"/>
    <cellStyle name="40% - Ênfase1" xfId="45" builtinId="31" customBuiltin="1"/>
    <cellStyle name="40% - Ênfase1 2" xfId="1098" xr:uid="{9EA8A308-D07B-4472-9DBE-73F21DABB9F8}"/>
    <cellStyle name="40% - Ênfase1 3" xfId="1099" xr:uid="{A1F3588D-8EFA-47C2-AAC1-B39E72139DEE}"/>
    <cellStyle name="40% - Ênfase2" xfId="48" builtinId="35" customBuiltin="1"/>
    <cellStyle name="40% - Ênfase2 2" xfId="1100" xr:uid="{8A6F0F1D-2F76-4F9B-B664-8A9CF49467BE}"/>
    <cellStyle name="40% - Ênfase2 3" xfId="1101" xr:uid="{3EEE56EE-298F-4531-9ECA-8182F1271239}"/>
    <cellStyle name="40% - Ênfase3" xfId="51" builtinId="39" customBuiltin="1"/>
    <cellStyle name="40% - Ênfase3 2" xfId="1102" xr:uid="{21F17AFC-B11B-44D6-9A22-D4764287936D}"/>
    <cellStyle name="40% - Ênfase3 3" xfId="1103" xr:uid="{D989CB1B-81E1-4DFC-B391-68969CE62A6E}"/>
    <cellStyle name="40% - Ênfase4" xfId="54" builtinId="43" customBuiltin="1"/>
    <cellStyle name="40% - Ênfase4 2" xfId="1104" xr:uid="{087F4121-E1A1-4B9B-A92F-80B1E2B26407}"/>
    <cellStyle name="40% - Ênfase4 3" xfId="1105" xr:uid="{D2135507-7D19-42BA-B5B9-2B93ABCF39F1}"/>
    <cellStyle name="40% - Ênfase5" xfId="57" builtinId="47" customBuiltin="1"/>
    <cellStyle name="40% - Ênfase5 2" xfId="1106" xr:uid="{EDF6C37D-9C3E-415B-9BCA-AD00118E48E7}"/>
    <cellStyle name="40% - Ênfase5 3" xfId="1107" xr:uid="{9FAED9E4-9272-41B8-95B8-B94FA2837266}"/>
    <cellStyle name="40% - Ênfase6" xfId="60" builtinId="51" customBuiltin="1"/>
    <cellStyle name="40% - Ênfase6 2" xfId="1108" xr:uid="{AAD760DA-BFEB-40C0-AAF9-99AEE122822C}"/>
    <cellStyle name="40% - Ênfase6 3" xfId="1109" xr:uid="{D26906EB-DE39-4EF0-92EC-7CEBA717B91A}"/>
    <cellStyle name="60% - Ênfase1 2" xfId="1118" xr:uid="{7E4300ED-189B-4335-A9EA-97F1CC747D34}"/>
    <cellStyle name="60% - Ênfase2 2" xfId="1119" xr:uid="{1C44F3BC-0420-45E8-AF2F-96D47C2F8CC9}"/>
    <cellStyle name="60% - Ênfase3 2" xfId="1120" xr:uid="{BC73B1FE-685C-418D-BBEC-C042A96BFAF4}"/>
    <cellStyle name="60% - Ênfase4 2" xfId="1121" xr:uid="{A4C850D3-33E9-423F-AC1E-B3A76D0FAD5D}"/>
    <cellStyle name="60% - Ênfase5 2" xfId="1122" xr:uid="{668F1152-5423-4B07-89ED-2E35CA4BE5D4}"/>
    <cellStyle name="60% - Ênfase6 2" xfId="1123" xr:uid="{E0B98F05-6CF7-40AA-8EDD-37A15A9595DA}"/>
    <cellStyle name="8" xfId="882" xr:uid="{04EB9903-C0DF-4AEA-87CB-7974BF910AF8}"/>
    <cellStyle name="8_EMT Financial Projections" xfId="883" xr:uid="{502BA2B8-3F68-45E4-A96B-3AFF2033287E}"/>
    <cellStyle name="8_EMT model base case 20_09" xfId="884" xr:uid="{555CEE16-CBC9-48AD-B7CA-44DB1E9C76B1}"/>
    <cellStyle name="8_Executive Summary Nova projeção" xfId="885" xr:uid="{2CBF3C01-0918-4F46-8F65-FEEA75D79DE5}"/>
    <cellStyle name="8_Executive Summary Nova projeção1" xfId="886" xr:uid="{7C1CCC90-6C76-42B4-83F9-F70A7133C9AC}"/>
    <cellStyle name="Acctg" xfId="887" xr:uid="{3C402778-2E20-42C2-ABB7-087C97256F74}"/>
    <cellStyle name="Acctg$" xfId="888" xr:uid="{39BDD30B-D039-4939-9042-9D01BC3F9274}"/>
    <cellStyle name="Acctg_Consolidação" xfId="889" xr:uid="{85ACCF86-18FA-4B89-8BA3-4DF95714C688}"/>
    <cellStyle name="AFINE" xfId="890" xr:uid="{6C493F8B-D94B-4E04-9D39-DD899FE866AE}"/>
    <cellStyle name="Año" xfId="891" xr:uid="{606FE500-6624-4B9D-BF45-89889F68B2DF}"/>
    <cellStyle name="Arial 10" xfId="892" xr:uid="{0C80A7E2-7E07-4E80-9007-415037BA2542}"/>
    <cellStyle name="Arial 12" xfId="893" xr:uid="{35715D88-3A11-4DE4-A4BF-7FB1B4BE5DB1}"/>
    <cellStyle name="Array" xfId="894" xr:uid="{32EB1575-6D8A-446B-B360-EF28AC045167}"/>
    <cellStyle name="Body" xfId="895" xr:uid="{339B07A2-1698-44E9-9043-59A0E0FADC00}"/>
    <cellStyle name="Bom" xfId="33" builtinId="26" customBuiltin="1"/>
    <cellStyle name="British Pound" xfId="896" xr:uid="{A31DF017-F8B6-47A5-829F-5E0E94FCDD43}"/>
    <cellStyle name="Calc Currency (0)" xfId="897" xr:uid="{336A5FC2-147D-4F2C-967F-16ACD9D77A4B}"/>
    <cellStyle name="Cálculo" xfId="37" builtinId="22" customBuiltin="1"/>
    <cellStyle name="Célula de Verificação" xfId="39" builtinId="23" customBuiltin="1"/>
    <cellStyle name="Célula Vinculada" xfId="38" builtinId="24" customBuiltin="1"/>
    <cellStyle name="Code" xfId="898" xr:uid="{5C20FEF6-FF1B-4119-8DFD-4EBB6D47CB54}"/>
    <cellStyle name="Code Section" xfId="899" xr:uid="{6BDF84C6-4417-490F-B701-09F6516C542A}"/>
    <cellStyle name="Comma 0" xfId="900" xr:uid="{6FE55592-668A-467B-8409-C755A5CB1E57}"/>
    <cellStyle name="Comma 0*" xfId="901" xr:uid="{85F48973-687D-4D1E-9C9C-B16412B3ED99}"/>
    <cellStyle name="Comma 0_Budget 2001 - Business Plan" xfId="902" xr:uid="{4494E926-685F-4E77-A59C-A4D1F5D7FAA4}"/>
    <cellStyle name="Comma 2" xfId="903" xr:uid="{EE5C90F3-D72D-405C-BD8D-9E958C42EF74}"/>
    <cellStyle name="Comma_ComposicaoSocietariaGMTP" xfId="904" xr:uid="{F61FD90E-E35A-4258-AF86-3698B96B9918}"/>
    <cellStyle name="Currency [1]" xfId="905" xr:uid="{CD3F8297-033A-436F-B728-DB1D1E40CC07}"/>
    <cellStyle name="Currency [2]" xfId="906" xr:uid="{FB4C3A81-8B84-44D3-B40B-0142FE02A7DE}"/>
    <cellStyle name="Currency 0" xfId="907" xr:uid="{DE095D97-C205-4DF3-9297-54156D109678}"/>
    <cellStyle name="Currency 2" xfId="908" xr:uid="{9A03CAE4-144E-4FDD-88D4-0C712B7EC3EB}"/>
    <cellStyle name="Date" xfId="909" xr:uid="{BAC49C51-A2E3-4991-BE23-2BE0E1A1DA8D}"/>
    <cellStyle name="Date [d-mmm-yy]" xfId="910" xr:uid="{D57A9AD3-8A15-4ACE-9771-FE4DF2858FEE}"/>
    <cellStyle name="Date [mm-d-yy]" xfId="911" xr:uid="{438BA8FC-BD25-47E7-B35D-4A18DC6AA00D}"/>
    <cellStyle name="Date [mm-d-yyyy]" xfId="912" xr:uid="{F3045918-5E7A-400A-BE00-D8FDB1F469C5}"/>
    <cellStyle name="Date [mmm-d-yyyy]" xfId="913" xr:uid="{5B457034-9A68-4959-9DBF-FA2BE6F0FB7E}"/>
    <cellStyle name="Date [mmm-yy]" xfId="914" xr:uid="{76B0E4A0-63F5-4E73-BF72-6237BED6E7A6}"/>
    <cellStyle name="Date [mmm-yyyy]" xfId="915" xr:uid="{9E06E312-BDB2-41B6-843F-97F8B59C3C65}"/>
    <cellStyle name="Date Aligned" xfId="916" xr:uid="{D81A929D-1CCD-44DA-BA36-5F9216344120}"/>
    <cellStyle name="Date_campo_grande5" xfId="917" xr:uid="{A09CCDA8-62A3-4F11-BFA9-846D6AFEA4AB}"/>
    <cellStyle name="Date2" xfId="918" xr:uid="{7F4ECC2A-5235-4DD5-9FE9-BB9347288FB6}"/>
    <cellStyle name="default" xfId="919" xr:uid="{41BD3DC1-BA45-4C58-8652-33DE2160463F}"/>
    <cellStyle name="División" xfId="920" xr:uid="{3281C13B-B375-430C-BE2B-A92D8B3F4408}"/>
    <cellStyle name="Dollar" xfId="921" xr:uid="{5EB14A08-E5DE-4F57-BE5E-39E1C7B41A42}"/>
    <cellStyle name="dollars" xfId="922" xr:uid="{144A9672-8708-459F-8AA4-C0F550168FE5}"/>
    <cellStyle name="Dotted Line" xfId="923" xr:uid="{C876D205-2D8D-4B35-BDE7-5EFCA2FA182A}"/>
    <cellStyle name="Double Accounting" xfId="924" xr:uid="{79E304B9-D93C-46DB-8977-E4D0E96A1BF7}"/>
    <cellStyle name="Ênfase1" xfId="43" builtinId="29" customBuiltin="1"/>
    <cellStyle name="Ênfase2" xfId="46" builtinId="33" customBuiltin="1"/>
    <cellStyle name="Ênfase3" xfId="49" builtinId="37" customBuiltin="1"/>
    <cellStyle name="Ênfase4" xfId="52" builtinId="41" customBuiltin="1"/>
    <cellStyle name="Ênfase5" xfId="55" builtinId="45" customBuiltin="1"/>
    <cellStyle name="Ênfase6" xfId="58" builtinId="49" customBuiltin="1"/>
    <cellStyle name="Entrada" xfId="35" builtinId="20" customBuiltin="1"/>
    <cellStyle name="Estilo 1" xfId="925" xr:uid="{088FFD7D-58E6-4821-8B95-6C903423E491}"/>
    <cellStyle name="Estilo 2" xfId="926" xr:uid="{935A13F1-6A0E-4E9F-B624-021F3637925C}"/>
    <cellStyle name="Euro" xfId="927" xr:uid="{9067ADD2-785C-48CD-9E57-3FFA508C794B}"/>
    <cellStyle name="Euro 2" xfId="1133" xr:uid="{AC6F4906-1165-4E07-B75F-37B01AE46851}"/>
    <cellStyle name="Euro 3" xfId="1124" xr:uid="{D8838875-DCF7-4F38-8BAD-0FCFA04CBC3C}"/>
    <cellStyle name="Fixed" xfId="928" xr:uid="{776AF07B-029C-4E5D-8936-D476A6C02063}"/>
    <cellStyle name="Fixed [0]" xfId="929" xr:uid="{A16DF166-0249-4A5C-AD02-5E5863BFFF23}"/>
    <cellStyle name="Footnote" xfId="930" xr:uid="{E51E9B55-D6E9-49BE-9B9D-B7B98FD7C1B9}"/>
    <cellStyle name="forma" xfId="931" xr:uid="{F36C8140-9B86-41B1-81C3-C03610087E5E}"/>
    <cellStyle name="Grey" xfId="932" xr:uid="{F811F1C3-A881-498F-87E3-93AB2C7DDA7B}"/>
    <cellStyle name="Hard Percent" xfId="933" xr:uid="{66F129B0-DC35-4BD3-80CB-E42E2D9EF8B4}"/>
    <cellStyle name="Header" xfId="934" xr:uid="{BD85F64B-0A92-4416-AF8E-0359AB3EDF57}"/>
    <cellStyle name="Header1" xfId="935" xr:uid="{9FB26D04-588C-4DA0-A474-24A1CE344168}"/>
    <cellStyle name="Header2" xfId="936" xr:uid="{AFEA47B5-7F89-4AB3-9395-4A4A26513B36}"/>
    <cellStyle name="Heading 2" xfId="937" xr:uid="{C6FF0568-B1DD-4FA3-87C4-6C5B35CC44D1}"/>
    <cellStyle name="Heading 3" xfId="938" xr:uid="{22F51AB0-68FB-4E3A-920D-8BA92F8E3E02}"/>
    <cellStyle name="Helv" xfId="939" xr:uid="{A0733176-AF37-43D7-A374-A0719AF8E617}"/>
    <cellStyle name="Hyp?rlink_A?exandre" xfId="940" xr:uid="{9893B3D9-DA60-44A1-86AA-29DC4625AF3D}"/>
    <cellStyle name="Hyperli?k segui?o" xfId="941" xr:uid="{9CBF154E-C309-4492-A5D0-2FD462D473A7}"/>
    <cellStyle name="Hyperliᯮk segui᫤o" xfId="942" xr:uid="{7C424790-1993-45EF-9E9D-894F42D3DE66}"/>
    <cellStyle name="Hyp᧥rlink_A᫬exandre" xfId="943" xr:uid="{8D714F13-7F3A-4226-BA68-8555E5295ECB}"/>
    <cellStyle name="Input" xfId="944" xr:uid="{4E6A7F06-4847-43C3-BE15-22FBAAE60F43}"/>
    <cellStyle name="Input (%)" xfId="945" xr:uid="{04DB9280-172F-4E32-9E50-53EABAFE3BC4}"/>
    <cellStyle name="Input (£m)" xfId="946" xr:uid="{993F5AEC-C8EF-4D6D-BE82-1A7CE57A5A61}"/>
    <cellStyle name="Input (No)" xfId="947" xr:uid="{5E5E011A-9E35-4F74-8FB6-4BD3B666AB72}"/>
    <cellStyle name="Input (x)" xfId="948" xr:uid="{2A743672-B622-48FF-BB75-E506641B7F37}"/>
    <cellStyle name="Input [yellow]" xfId="949" xr:uid="{E2D8F43C-70D6-4E5C-8A01-DF862EC1CC40}"/>
    <cellStyle name="Input Currency" xfId="950" xr:uid="{CC8E879F-6A5D-4506-A4FC-8F6BB1012012}"/>
    <cellStyle name="Input Date" xfId="951" xr:uid="{70F0FA59-A3C0-4E13-973C-BE526F01FC93}"/>
    <cellStyle name="Input Fixed [0]" xfId="952" xr:uid="{B0C5CFEE-1FE0-4F1D-AD07-584E76668085}"/>
    <cellStyle name="Input Normal" xfId="953" xr:uid="{2D750DB1-B767-4E93-9925-E75012F30AD4}"/>
    <cellStyle name="Input Percent" xfId="954" xr:uid="{04399DA2-C8A7-42FD-8FA8-849FBE751F55}"/>
    <cellStyle name="Input Percent [2]" xfId="955" xr:uid="{59FCDD2F-78C6-4B76-AE68-5700EA4D4BC5}"/>
    <cellStyle name="Input Percent_~2144771" xfId="956" xr:uid="{23024601-5423-4E48-82F6-A99E000886E8}"/>
    <cellStyle name="Input Titles" xfId="957" xr:uid="{1A8B0DF1-E713-4DB2-8D9C-7417F3EFB1E7}"/>
    <cellStyle name="Input_$cell" xfId="958" xr:uid="{20ED7FE4-2FF5-40F0-8AAA-9CCFB87B1FDE}"/>
    <cellStyle name="InputNormal" xfId="959" xr:uid="{470AD028-B200-4511-858E-B39E7471B3A9}"/>
    <cellStyle name="MacroCode" xfId="960" xr:uid="{D07BBA07-5749-4DCA-8A53-48884B7F2608}"/>
    <cellStyle name="Mike" xfId="961" xr:uid="{5C4C2EE9-C278-4151-9C99-A4948EDD0F36}"/>
    <cellStyle name="Millares [0]_Ajuste Aumentos en Patrimonio" xfId="962" xr:uid="{4DB3E1FD-8837-45F2-A0A6-4D2145DC983E}"/>
    <cellStyle name="Millares_Ajuste Aumentos en Patrimonio" xfId="963" xr:uid="{0AB0AD1E-8AB6-4457-9961-82934411DA0E}"/>
    <cellStyle name="Moeda 2" xfId="965" xr:uid="{23A92634-EFE4-4C0C-A3E4-235E88D21915}"/>
    <cellStyle name="Moeda 3" xfId="964" xr:uid="{E1F7D650-A1D7-4789-A8F0-E5F7ADF77D3E}"/>
    <cellStyle name="Moeda 4" xfId="1137" xr:uid="{D6B0B0F6-A37E-44F3-8A3B-4E2EB83375D9}"/>
    <cellStyle name="Moeda?[0]" xfId="966" xr:uid="{47FBF986-4254-4F56-B103-839BE968D344}"/>
    <cellStyle name="Moedaᦠ[0]" xfId="967" xr:uid="{DF4E733B-7B6A-4671-96FA-90C6106C2E99}"/>
    <cellStyle name="Moneda [0]_Ajuste Aumentos en Patrimonio" xfId="968" xr:uid="{26F238EE-E20B-4991-8FB5-3B4A3A0CB5BE}"/>
    <cellStyle name="Moneda_Ajuste Aumentos en Patrimonio" xfId="969" xr:uid="{F18C728F-0080-4D7E-A983-63E56EDFF595}"/>
    <cellStyle name="Morgan" xfId="970" xr:uid="{199B3BBB-1BB9-42B8-A18C-1E0A85EA1B80}"/>
    <cellStyle name="Multiple" xfId="971" xr:uid="{ACBCF47D-24CF-4848-AEB8-E9AA228B1418}"/>
    <cellStyle name="N?rmal_Workbook1 Chart 2" xfId="972" xr:uid="{E958888F-81E8-49CF-B706-741CC95AF6B1}"/>
    <cellStyle name="NA is zero" xfId="973" xr:uid="{53061E3D-719F-47CD-808D-E65A8B30ACCD}"/>
    <cellStyle name="Neutro 2" xfId="1116" xr:uid="{EC9514D9-BD26-4A01-996F-234322C7B99E}"/>
    <cellStyle name="no dec" xfId="974" xr:uid="{4111F073-0854-4735-8CC9-563D986534AE}"/>
    <cellStyle name="No Decimal" xfId="975" xr:uid="{51EFF3D3-99BF-47E1-926C-CE999F792A0E}"/>
    <cellStyle name="Normal" xfId="0" builtinId="0"/>
    <cellStyle name="Normal - Estilo1" xfId="976" xr:uid="{863DCCCB-781A-436F-9518-E05D3F04EA0B}"/>
    <cellStyle name="Normal - Estilo2" xfId="977" xr:uid="{E622B74A-0646-4009-B7D1-55689968F6A2}"/>
    <cellStyle name="Normal - Estilo3" xfId="978" xr:uid="{F1842DE7-2EDA-4508-A969-8BB60BE5B937}"/>
    <cellStyle name="Normal - Estilo4" xfId="979" xr:uid="{4E516EBE-4E4E-4C53-84CB-94735B527A91}"/>
    <cellStyle name="Normal - Estilo5" xfId="980" xr:uid="{10BC8E52-4891-4622-9D2A-13DB8EEDEDCE}"/>
    <cellStyle name="Normal - Estilo6" xfId="981" xr:uid="{A062CD9C-677E-4245-885E-ED34D38BA6AF}"/>
    <cellStyle name="Normal - Estilo7" xfId="982" xr:uid="{444BFEFB-5C41-44A7-A73D-0A39A27176F5}"/>
    <cellStyle name="Normal - Estilo8" xfId="983" xr:uid="{C179FB50-04FA-4460-B2B1-AF60E1935003}"/>
    <cellStyle name="Normal - Style1" xfId="984" xr:uid="{D64BE1EA-0E46-425A-8A17-35EA630DB078}"/>
    <cellStyle name="Normal (%)" xfId="985" xr:uid="{9BE8C5F5-DEB3-4F45-9B01-8767AB932B13}"/>
    <cellStyle name="Normal (£m)" xfId="986" xr:uid="{C7CBFBDB-0B02-4B97-98A9-E9F097502DDB}"/>
    <cellStyle name="Normal (No)" xfId="987" xr:uid="{FC391506-E3CC-4B2D-A910-799C5CC937F9}"/>
    <cellStyle name="Normal (x)" xfId="988" xr:uid="{47736A09-67FA-485B-A439-09FCFBB2F102}"/>
    <cellStyle name="Normal [0]" xfId="989" xr:uid="{25B82F19-08FD-42F0-813C-B94FE7FA501D}"/>
    <cellStyle name="Normal [1]" xfId="990" xr:uid="{DFBD4E9A-BA19-4FBE-B9C9-573ADEA9AA06}"/>
    <cellStyle name="Normal [2]" xfId="991" xr:uid="{229608BD-4F1D-4B5D-B1F9-DA531F3EECBE}"/>
    <cellStyle name="Normal [3]" xfId="992" xr:uid="{7266FD82-A69B-463F-B8C7-A4119B6C389D}"/>
    <cellStyle name="Normal 10" xfId="1139" xr:uid="{885F0045-2DED-4BD7-B5DC-FC96EB26867B}"/>
    <cellStyle name="Normal 10 2" xfId="10" xr:uid="{00000000-0005-0000-0000-000001000000}"/>
    <cellStyle name="Normal 11" xfId="1141" xr:uid="{7B7EE37E-AF86-4927-BD9C-E04B233F60A3}"/>
    <cellStyle name="Normal 12" xfId="1145" xr:uid="{4EE84F29-F2E5-48B1-8686-A7FE90ABFE43}"/>
    <cellStyle name="Normal 13" xfId="1140" xr:uid="{0E23B4F5-C9C7-421B-A4C7-C9E3BA9E20DE}"/>
    <cellStyle name="Normal 14" xfId="1144" xr:uid="{CD1FD440-FFFE-4D92-9E7E-90F70AC1164B}"/>
    <cellStyle name="Normal 15" xfId="1142" xr:uid="{3D1318C0-3E39-4D64-859E-713CDFFC2E7D}"/>
    <cellStyle name="Normal 16" xfId="1150" xr:uid="{9056141A-1213-4B64-8537-744C3CF3263D}"/>
    <cellStyle name="Normal 17" xfId="1148" xr:uid="{93784CA4-99BB-49D9-B91C-746C13049335}"/>
    <cellStyle name="Normal 18" xfId="1149" xr:uid="{1209DA5E-5690-48BD-A988-23F6DC6D4434}"/>
    <cellStyle name="Normal 19" xfId="1152" xr:uid="{46672D92-9213-468E-B1DD-EF45F164D7A1}"/>
    <cellStyle name="Normal 2" xfId="1" xr:uid="{00000000-0005-0000-0000-000002000000}"/>
    <cellStyle name="Normal 2 2" xfId="12" xr:uid="{00000000-0005-0000-0000-000003000000}"/>
    <cellStyle name="Normal 2 3" xfId="22" xr:uid="{00000000-0005-0000-0000-000004000000}"/>
    <cellStyle name="Normal 2 3 2" xfId="993" xr:uid="{A7ACDDBE-94B5-48C2-BD60-8A2C91B33FB8}"/>
    <cellStyle name="Normal 20" xfId="1147" xr:uid="{60DAAB85-CBA3-4AEC-A35B-1946C566DA99}"/>
    <cellStyle name="Normal 21" xfId="1146" xr:uid="{10E339C6-401E-4FD1-B0FD-FE337FC20715}"/>
    <cellStyle name="Normal 22" xfId="1153" xr:uid="{339933B8-3BBC-4F9F-9425-24EA653CDCAF}"/>
    <cellStyle name="Normal 23" xfId="1151" xr:uid="{0198637F-9EFE-4DD0-A211-DA08E777BF16}"/>
    <cellStyle name="Normal 24" xfId="1154" xr:uid="{F757A9C2-816B-4A23-9AF5-58482EF70590}"/>
    <cellStyle name="Normal 25" xfId="1155" xr:uid="{5C65AD26-9081-433B-AE9D-839EB5A8FC1F}"/>
    <cellStyle name="Normal 26" xfId="1156" xr:uid="{BEFC29AC-FC73-4E1B-9FF1-195E92D2BFD9}"/>
    <cellStyle name="Normal 27" xfId="1157" xr:uid="{F273F782-8957-4293-976D-BDF0994F595C}"/>
    <cellStyle name="Normal 28" xfId="1158" xr:uid="{B367F3E0-E275-45CC-ABAF-C836F5A1FF25}"/>
    <cellStyle name="Normal 29" xfId="1159" xr:uid="{977AD250-9C84-4567-804A-E0338697EFE0}"/>
    <cellStyle name="Normal 3" xfId="19" xr:uid="{00000000-0005-0000-0000-000005000000}"/>
    <cellStyle name="Normal 3 2" xfId="20" xr:uid="{00000000-0005-0000-0000-000006000000}"/>
    <cellStyle name="Normal 30" xfId="1165" xr:uid="{3133E0A3-582D-4DB7-8D2D-95C783F0C0F9}"/>
    <cellStyle name="Normal 31" xfId="1160" xr:uid="{52BB9B92-35CE-4236-96F9-40E1F0AD6D2E}"/>
    <cellStyle name="Normal 32" xfId="1167" xr:uid="{ECBC89E0-D0E9-4DE5-A2B1-572B9C3E0F56}"/>
    <cellStyle name="Normal 33" xfId="1168" xr:uid="{68939050-1B98-4CAB-95FC-984C2C68B918}"/>
    <cellStyle name="Normal 34" xfId="1161" xr:uid="{9E2ADB1B-002A-44DF-9ABF-9DB375331D38}"/>
    <cellStyle name="Normal 35" xfId="1166" xr:uid="{2EBAD1EA-BC23-4A0B-A2EE-CE4FA5A14427}"/>
    <cellStyle name="Normal 36" xfId="1169" xr:uid="{73848B74-F46F-4DB9-8E87-71A0EEBEB9A6}"/>
    <cellStyle name="Normal 37" xfId="1164" xr:uid="{8F11655F-42AB-4C41-8750-AFB291789A1F}"/>
    <cellStyle name="Normal 38" xfId="1162" xr:uid="{8D58E40B-6985-4688-83B2-3F3A048199F6}"/>
    <cellStyle name="Normal 39" xfId="1163" xr:uid="{BF345DD4-48C5-430B-851C-1B58DBF89E89}"/>
    <cellStyle name="Normal 4" xfId="15" xr:uid="{00000000-0005-0000-0000-000007000000}"/>
    <cellStyle name="Normal 4 2" xfId="1130" xr:uid="{9D0C23B9-6743-4190-9A4D-ED5A21A7A3A8}"/>
    <cellStyle name="Normal 4 3" xfId="1128" xr:uid="{AD531483-DC66-4DCD-93C4-7A8F222A61B6}"/>
    <cellStyle name="Normal 4 4" xfId="1129" xr:uid="{1C2EFF0E-91B7-42AD-8858-A4022F1AE197}"/>
    <cellStyle name="Normal 4 5" xfId="66" xr:uid="{46513C24-06A5-4578-BE84-3938E17A38CC}"/>
    <cellStyle name="Normal 40" xfId="1170" xr:uid="{3FF8A5A4-6322-4DD4-B28E-2F6797CDDEB7}"/>
    <cellStyle name="Normal 41" xfId="1171" xr:uid="{A38A4021-02BA-489E-892E-BEB9D26A0226}"/>
    <cellStyle name="Normal 42" xfId="1174" xr:uid="{C691B08D-A43D-4CC6-A936-EC43943D0D36}"/>
    <cellStyle name="Normal 43" xfId="1172" xr:uid="{57C309FE-ACA1-44F5-B73F-84EAD0E162FF}"/>
    <cellStyle name="Normal 44" xfId="1178" xr:uid="{26FFF851-D768-4E49-AD9D-B688B7B2A3BE}"/>
    <cellStyle name="Normal 45" xfId="1175" xr:uid="{1453F89F-B523-47ED-AEA5-8236DE6FF36E}"/>
    <cellStyle name="Normal 46" xfId="1176" xr:uid="{FE61AD62-F0E7-4D93-B536-AB3078A8759D}"/>
    <cellStyle name="Normal 47" xfId="1180" xr:uid="{75432A93-DF46-49C6-A005-06FB038A49D8}"/>
    <cellStyle name="Normal 48" xfId="1173" xr:uid="{50797FDB-4D19-42AB-AEA1-F7BB1B0E3BDF}"/>
    <cellStyle name="Normal 49" xfId="1181" xr:uid="{01E02BDE-A59D-4654-9161-B0FE69C1C3B4}"/>
    <cellStyle name="Normal 5" xfId="24" xr:uid="{5F706F07-2033-4643-ADDF-1C6A4BCA171C}"/>
    <cellStyle name="Normal 5 2" xfId="1131" xr:uid="{2910C2ED-D5A6-4FCA-8BF0-239A07D27B4A}"/>
    <cellStyle name="Normal 50" xfId="1177" xr:uid="{723C0A7D-EA04-404C-AD29-C23D47FCBC6F}"/>
    <cellStyle name="Normal 51" xfId="1179" xr:uid="{8F3B5BE3-E48B-41E9-8EEF-61B6B56D8543}"/>
    <cellStyle name="Normal 52" xfId="1182" xr:uid="{728149B1-AA3C-4C4C-A9E3-441AF754DF2D}"/>
    <cellStyle name="Normal 53" xfId="1185" xr:uid="{D6D25AD8-E40A-4E0E-890C-CCB5E7958016}"/>
    <cellStyle name="Normal 54" xfId="1184" xr:uid="{92FEED8F-C40A-4083-B3D6-F72D59784F54}"/>
    <cellStyle name="Normal 55" xfId="1186" xr:uid="{243DD31D-EC8B-4539-9213-C9F86FEFDFE7}"/>
    <cellStyle name="Normal 56" xfId="1183" xr:uid="{D1AC40E1-A490-49AE-B630-9038386D8CB8}"/>
    <cellStyle name="Normal 57" xfId="1187" xr:uid="{628825F9-40A5-4767-8D8A-18D4560B3734}"/>
    <cellStyle name="Normal 58" xfId="1188" xr:uid="{5E3D64DB-2311-4DFA-A075-086B5C9C7970}"/>
    <cellStyle name="Normal 59" xfId="1189" xr:uid="{7479D819-1391-401D-892B-6AD5332CFAA9}"/>
    <cellStyle name="Normal 6" xfId="994" xr:uid="{F602023E-08C3-48AB-BA73-A4BB0A9F4BDD}"/>
    <cellStyle name="Normal 6 2" xfId="1110" xr:uid="{3D5ACB9D-EE0F-446F-AB2B-9739687021C1}"/>
    <cellStyle name="Normal 60" xfId="1190" xr:uid="{436BDDCF-CBB5-4725-8E4E-F57787E33056}"/>
    <cellStyle name="Normal 61" xfId="1193" xr:uid="{9BCB56EF-1B91-4A67-83FE-CE3A3887948D}"/>
    <cellStyle name="Normal 62" xfId="1191" xr:uid="{245DB36A-F59E-4761-97FE-2ABD7B817A07}"/>
    <cellStyle name="Normal 63" xfId="1192" xr:uid="{5243795C-6EC5-4508-A8F0-655306924E1B}"/>
    <cellStyle name="Normal 64" xfId="1194" xr:uid="{3856E1B9-9B21-4DE3-BC72-64670B008A98}"/>
    <cellStyle name="Normal 65" xfId="68" xr:uid="{B004729C-E895-47DF-903D-D7E2EA7B86E3}"/>
    <cellStyle name="Normal 7" xfId="1132" xr:uid="{389CF229-CEE9-439F-A06B-0BF153B4B670}"/>
    <cellStyle name="Normal 8" xfId="1138" xr:uid="{124E766B-18EB-4B68-ABDA-1FD21D4EE693}"/>
    <cellStyle name="Normal 9" xfId="1143" xr:uid="{B672D3E5-AC66-4F83-89CB-297B31DE2399}"/>
    <cellStyle name="Normal Bold" xfId="995" xr:uid="{F4505CFF-310C-48B8-9F3F-82B39D4B8024}"/>
    <cellStyle name="Normal Pct" xfId="996" xr:uid="{FFDE9DB6-C2B5-4C2C-B6B4-5784BE2FFBFD}"/>
    <cellStyle name="Normal_ABL_NeoInvestimentos" xfId="2" xr:uid="{00000000-0005-0000-0000-000008000000}"/>
    <cellStyle name="Normal_Multishopping1" xfId="3" xr:uid="{00000000-0005-0000-0000-000009000000}"/>
    <cellStyle name="Normal_Multishopping1 2" xfId="11" xr:uid="{00000000-0005-0000-0000-00000A000000}"/>
    <cellStyle name="Normal_Números de 2006 a 2007" xfId="4" xr:uid="{00000000-0005-0000-0000-00000B000000}"/>
    <cellStyle name="NormalBold" xfId="997" xr:uid="{778CCB48-E90C-4BE1-9092-136CCA3A3DB6}"/>
    <cellStyle name="NormalGB" xfId="998" xr:uid="{86712131-7B66-4397-93B7-6622C91EDB65}"/>
    <cellStyle name="Nota 2" xfId="1111" xr:uid="{2323DA37-57F0-4939-8D45-4869BD79ACE7}"/>
    <cellStyle name="Nota 3" xfId="1112" xr:uid="{042D214C-B6F1-435F-AEF7-F11A74DC39D8}"/>
    <cellStyle name="Nota 4" xfId="1117" xr:uid="{FEB68FCA-9ED2-489D-A337-A5BB7ECCC165}"/>
    <cellStyle name="NPPESalesPct" xfId="999" xr:uid="{527F964D-7DF4-42D7-9445-57A71F01D8B3}"/>
    <cellStyle name="Number" xfId="1000" xr:uid="{99A9D6E5-87C7-4400-8CDB-62ECAE9BAFD6}"/>
    <cellStyle name="NWI%S" xfId="1001" xr:uid="{1A967423-EEF4-40B4-AF02-001AE349BB6D}"/>
    <cellStyle name="N嗯rmal_Workbook1 Chart 2" xfId="1002" xr:uid="{4FA93CDE-627B-4C58-93AA-4AE2132C6C28}"/>
    <cellStyle name="Output Amounts" xfId="1003" xr:uid="{9BB216E7-5CC2-492C-BBBF-AC787E48A937}"/>
    <cellStyle name="Output Column Headings" xfId="1004" xr:uid="{CC31324D-1E10-4F51-9F7A-943F313DFF2D}"/>
    <cellStyle name="Output Line Items" xfId="1005" xr:uid="{6484DE2F-7AE0-4AD1-9114-8B3116DF94B3}"/>
    <cellStyle name="Output Report Heading" xfId="1006" xr:uid="{8E68F520-3913-459B-89A9-7269CC0E631C}"/>
    <cellStyle name="Output Report Title" xfId="1007" xr:uid="{C0C577D0-FFA8-455E-8C4C-61E98F7DF97D}"/>
    <cellStyle name="Page Number" xfId="1008" xr:uid="{2420947D-181E-4640-BB40-1CD70E7C2EB5}"/>
    <cellStyle name="pc1" xfId="1009" xr:uid="{685630B6-CE8F-493D-8E02-91103D78501B}"/>
    <cellStyle name="Percent [0]" xfId="1010" xr:uid="{BCAC60D3-F03E-445E-A58D-3D7598D16BF7}"/>
    <cellStyle name="Percent [1]" xfId="1011" xr:uid="{E1173269-A873-4DC6-A6C9-B88417E6727F}"/>
    <cellStyle name="Percent [2]" xfId="1012" xr:uid="{73E92E43-2C13-45F1-9152-21093D81AF08}"/>
    <cellStyle name="PercentSales" xfId="1013" xr:uid="{F39DAC93-4FAA-4006-AE4C-77CF0688E855}"/>
    <cellStyle name="Porcentagem" xfId="5" builtinId="5"/>
    <cellStyle name="Porcentagem 2" xfId="9" xr:uid="{00000000-0005-0000-0000-00000D000000}"/>
    <cellStyle name="Porcentagem 2 2" xfId="18" xr:uid="{00000000-0005-0000-0000-00000E000000}"/>
    <cellStyle name="Porcentagem 2 2 2" xfId="1134" xr:uid="{BA680BFD-53F6-4648-8F81-F5D2E45DD6DF}"/>
    <cellStyle name="Porcentagem 2 3" xfId="27" xr:uid="{F29FBC4C-2624-4952-A868-B1C2526F4B56}"/>
    <cellStyle name="Porcentagem 2 3 2" xfId="1125" xr:uid="{741C3B22-1ED3-4F7A-B550-89F30DCA9BB7}"/>
    <cellStyle name="Porcentagem 2 4" xfId="1015" xr:uid="{A4F50901-6913-4DC9-B2C6-417D38706B97}"/>
    <cellStyle name="Porcentagem 3" xfId="6" xr:uid="{00000000-0005-0000-0000-00000F000000}"/>
    <cellStyle name="Porcentagem 3 2" xfId="14" xr:uid="{00000000-0005-0000-0000-000010000000}"/>
    <cellStyle name="Porcentagem 4" xfId="23" xr:uid="{00000000-0005-0000-0000-000011000000}"/>
    <cellStyle name="Porcentagem 4 2" xfId="1014" xr:uid="{5AF180E5-B401-44B5-BF71-ECA7785A39C8}"/>
    <cellStyle name="Porcentagem 5" xfId="17" xr:uid="{00000000-0005-0000-0000-000012000000}"/>
    <cellStyle name="Porcentagem 5 2" xfId="1085" xr:uid="{4BB9B5D4-9C97-4E6B-BF43-7203396BA379}"/>
    <cellStyle name="Porcentagem 6" xfId="25" xr:uid="{5C8429C8-BEF9-470D-97E0-91221EE2DE06}"/>
    <cellStyle name="Porcentagem 7" xfId="1114" xr:uid="{456BFAC0-DEA6-4F7C-BED5-9B3E15BDA43D}"/>
    <cellStyle name="Red font" xfId="1016" xr:uid="{CD8425D9-2037-4D5D-B0B6-3F8488301088}"/>
    <cellStyle name="Red Text" xfId="1017" xr:uid="{2EBBBB07-C17A-4A4B-9CE0-2246A2E267A4}"/>
    <cellStyle name="Roadrunner" xfId="1018" xr:uid="{80578D78-B682-4535-9EB8-D921C62CC10F}"/>
    <cellStyle name="Ruim" xfId="34" builtinId="27" customBuiltin="1"/>
    <cellStyle name="Saída" xfId="36" builtinId="21" customBuiltin="1"/>
    <cellStyle name="Salomon Logo" xfId="1019" xr:uid="{42AD48D7-91A0-4620-A163-9248A4EC5C95}"/>
    <cellStyle name="Sep. milhar [0]" xfId="1020" xr:uid="{7818C24E-2B33-4193-863A-670C1A2E929E}"/>
    <cellStyle name="Separador de milhares 2" xfId="8" xr:uid="{00000000-0005-0000-0000-000013000000}"/>
    <cellStyle name="Separador de milhares 2 2" xfId="13" xr:uid="{00000000-0005-0000-0000-000014000000}"/>
    <cellStyle name="Separador de milhares 2 2 2" xfId="28" xr:uid="{CDB0BE28-9244-4607-8226-BCDEF8A410A0}"/>
    <cellStyle name="Separador de milhares 2 2 3" xfId="1023" xr:uid="{7D570FFF-1A99-49C0-96A9-E9617F28611C}"/>
    <cellStyle name="Separador de milhares 2 3" xfId="1024" xr:uid="{E282D3B1-FEB8-4449-B6A2-061701425284}"/>
    <cellStyle name="Separador de milhares 2 4" xfId="1025" xr:uid="{453C0940-9CD1-4CF1-9585-7A987686F394}"/>
    <cellStyle name="Separador de milhares 2 5" xfId="1135" xr:uid="{298B31D4-A0CB-4F23-AA9C-BDA68024FC33}"/>
    <cellStyle name="Separador de milhares 2 6" xfId="1126" xr:uid="{A794AFF3-4274-4A81-A135-92BCE4F96EA8}"/>
    <cellStyle name="Separador de milhares 2 7" xfId="1022" xr:uid="{C724EBA6-F44F-4F80-AABB-25F681AFA934}"/>
    <cellStyle name="Separador de milhares 3" xfId="1026" xr:uid="{DD9C7234-2F56-460B-8EBE-17767D0B5974}"/>
    <cellStyle name="Separador de milhares 3 2" xfId="1136" xr:uid="{65E07A27-8583-461E-ADC7-4E18DBD80496}"/>
    <cellStyle name="Separador de milhares 3 3" xfId="1127" xr:uid="{6AAF24C4-D1CB-46CA-AF76-770B16C56FD6}"/>
    <cellStyle name="Separador de milhares 4" xfId="1027" xr:uid="{3BE307FA-B3B0-4C34-9790-F124F9163992}"/>
    <cellStyle name="Separador de milhares 5" xfId="1021" xr:uid="{BFECA760-9040-4232-8022-FB39D8E01ED2}"/>
    <cellStyle name="Separador de milhares 6" xfId="1113" xr:uid="{1F185946-5E66-4227-B2A6-E82702F64F7D}"/>
    <cellStyle name="Single Accounting" xfId="1028" xr:uid="{DD7F28A2-135A-45C6-930D-50AA837F81A0}"/>
    <cellStyle name="Source" xfId="1029" xr:uid="{C8C55122-85AC-4A09-8781-F6D782338D48}"/>
    <cellStyle name="Strange" xfId="1030" xr:uid="{32D3C356-2AB9-4D8A-B0EB-64F85BA95D73}"/>
    <cellStyle name="Table Head" xfId="1031" xr:uid="{E6AC3075-C980-4D61-9F70-49D2DA84AD77}"/>
    <cellStyle name="Table Head Aligned" xfId="1032" xr:uid="{D2175056-8500-4E8F-8381-B9FF174593EE}"/>
    <cellStyle name="Table Head Blue" xfId="1033" xr:uid="{6FF0E303-BF7D-4FC2-BE49-4DAD703F41E7}"/>
    <cellStyle name="Table Head Green" xfId="1034" xr:uid="{F701974C-FB9A-4FA0-B04F-74CD2E996017}"/>
    <cellStyle name="Table Head_IPQ Comps" xfId="1035" xr:uid="{2DE4A880-BCAF-459E-94BA-14874E0EFBFF}"/>
    <cellStyle name="Table Text" xfId="1036" xr:uid="{C29E1D3F-BF8B-44C1-BD0C-5F5EE723BB99}"/>
    <cellStyle name="Table Title" xfId="1037" xr:uid="{E733E3A8-7202-46FC-88BF-E6E798232863}"/>
    <cellStyle name="Table Units" xfId="1038" xr:uid="{50A2F2A7-4C44-4022-A109-949754714194}"/>
    <cellStyle name="Table_Header" xfId="1039" xr:uid="{BBBF12AD-79C1-4870-B71A-84AF864A61D3}"/>
    <cellStyle name="Test [green]" xfId="1040" xr:uid="{FF8DA95F-6BAD-48D3-9EE3-037CB8053AA6}"/>
    <cellStyle name="Text 1" xfId="1041" xr:uid="{2C08B3DA-0E65-4527-9FDF-97D9D378964F}"/>
    <cellStyle name="Text Head 1" xfId="1042" xr:uid="{CE202135-7EC3-4AE9-AE6A-4E15D4882CF1}"/>
    <cellStyle name="Texto de Aviso" xfId="40" builtinId="11" customBuiltin="1"/>
    <cellStyle name="Texto Explicativo" xfId="41" builtinId="53" customBuiltin="1"/>
    <cellStyle name="TFCF" xfId="1043" xr:uid="{A2597326-ED98-485E-945D-2BE337C45318}"/>
    <cellStyle name="Times 10" xfId="1044" xr:uid="{EB05C986-4B28-4B27-A763-F4E280B75F5D}"/>
    <cellStyle name="Times 12" xfId="1045" xr:uid="{4DF97C15-C104-4429-9440-D6C3B9F02C9E}"/>
    <cellStyle name="Título 1" xfId="29" builtinId="16" customBuiltin="1"/>
    <cellStyle name="Título 2" xfId="30" builtinId="17" customBuiltin="1"/>
    <cellStyle name="Título 3" xfId="31" builtinId="18" customBuiltin="1"/>
    <cellStyle name="Título 4" xfId="32" builtinId="19" customBuiltin="1"/>
    <cellStyle name="Título 5" xfId="1115" xr:uid="{C2FF62B0-CB7A-4D27-9085-F352871D2069}"/>
    <cellStyle name="TopGrey" xfId="1046" xr:uid="{3090385B-C184-4010-9786-43995AAD6605}"/>
    <cellStyle name="Total" xfId="42" builtinId="25" customBuiltin="1"/>
    <cellStyle name="Total 2" xfId="1047" xr:uid="{20683E6E-6AFC-475C-A051-D7A90944B538}"/>
    <cellStyle name="ubordinated Debt" xfId="1048" xr:uid="{6F7FC980-A28B-48E6-B4E5-446E4FC47BEA}"/>
    <cellStyle name="Underline_Single" xfId="1049" xr:uid="{2CB7DA82-85F9-4E0C-B7AE-1A20C26BEE49}"/>
    <cellStyle name="Vírgula" xfId="7" builtinId="3"/>
    <cellStyle name="Vírgula 2" xfId="21" xr:uid="{00000000-0005-0000-0000-000016000000}"/>
    <cellStyle name="Vírgula 2 2" xfId="1195" xr:uid="{F1549279-3861-45C1-B289-1ED74834046B}"/>
    <cellStyle name="Vírgula 3" xfId="16" xr:uid="{00000000-0005-0000-0000-000017000000}"/>
    <cellStyle name="Vírgula 4" xfId="26" xr:uid="{B60EC44E-8518-4CFC-9911-A5547D211C88}"/>
    <cellStyle name="Vírgula 5" xfId="67" xr:uid="{97AF86FE-06E9-4E66-B6C2-396BE9DF585B}"/>
    <cellStyle name="White" xfId="1050" xr:uid="{E87805BC-C88E-4CDB-97E2-76EACE49221B}"/>
    <cellStyle name="x" xfId="1051" xr:uid="{D3920510-5A80-4137-9C6C-B0402BA751BF}"/>
    <cellStyle name="x_01 AVP_ Project Infinitum" xfId="1052" xr:uid="{CB67EB87-2354-423F-9C4F-B60542CFF573}"/>
    <cellStyle name="x_01_WACC Colombia_Analysis" xfId="1053" xr:uid="{90E43F7E-C727-4833-A51E-B6A8898B893C}"/>
    <cellStyle name="x_04 WACC Vivax" xfId="1054" xr:uid="{4F947F10-BD3F-48BD-B24F-2D422EB6CA18}"/>
    <cellStyle name="x_avp" xfId="1055" xr:uid="{C1958CA3-E6BC-414E-94E5-60C15DA4C652}"/>
    <cellStyle name="x_AVP_ NewCo" xfId="1056" xr:uid="{63BF1AA4-8E10-4F89-95E0-77B84B4B5E01}"/>
    <cellStyle name="x_Sovereign Bonds 060705" xfId="1057" xr:uid="{D6C2A7EA-E476-4896-83A1-D3B6002749CD}"/>
    <cellStyle name="x_Sovereign Bonds 060705 (version 1)" xfId="1058" xr:uid="{C738DDCD-A010-4316-879A-D9BA8A541318}"/>
    <cellStyle name="x_Sovereign Bonds 060705 (version 1)_01 NET DCF Model" xfId="1059" xr:uid="{80C152C2-D118-44ED-9100-4A098BC2B95B}"/>
    <cellStyle name="x_Sovereign Bonds 060705 (version 1)_03 Embratel DCF Model_Loscos" xfId="1060" xr:uid="{57005B98-2122-44E4-8237-78EC567A7DB8}"/>
    <cellStyle name="x_Sovereign Bonds 060705 (version 1)_05 NET DCF Model" xfId="1061" xr:uid="{9AAEBEC1-DFD9-4EB4-9E3E-2F9A5DBA57CA}"/>
    <cellStyle name="x_Sovereign Bonds 060705 (version 1)_05 TMX Brazil DCF Model" xfId="1062" xr:uid="{389502E9-1742-4C28-9FA1-F32E6F1FE9BB}"/>
    <cellStyle name="x_Sovereign Bonds 060705 (version 1)_Consolidação" xfId="1063" xr:uid="{A9DBCA3D-4F98-4070-862B-B37092C63475}"/>
    <cellStyle name="x_Sovereign Bonds 060705 (version 1)_Consolidação IMOB" xfId="1064" xr:uid="{69ED7B35-2172-4D0B-8158-F4F8363D1389}"/>
    <cellStyle name="x_Sovereign Bonds 060705 (version 1)_Estudo de Viabilidade -IMOB Henri" xfId="1065" xr:uid="{CDFD448B-B0A9-43B3-8E55-E9676B2E22A1}"/>
    <cellStyle name="x_Sovereign Bonds 060705 (version 1)_FP 100" xfId="1066" xr:uid="{77A6FD47-049A-44A0-AFFA-2910CBE74EAA}"/>
    <cellStyle name="x_Sovereign Bonds 060705 (version 1)_Península" xfId="1067" xr:uid="{E2541A7B-886A-44C0-83D5-00ADC865B5EA}"/>
    <cellStyle name="x_Sovereign Bonds 060705 (version 1)_Peninsula_0510" xfId="1068" xr:uid="{8A26F5A1-1BF0-4895-BB0A-9946A01AEA91}"/>
    <cellStyle name="x_Sovereign Bonds 060705 (version 1)_Resumo Juros e Variações" xfId="1069" xr:uid="{ED967A14-5B85-4EDB-A64E-CC04B1EAC39F}"/>
    <cellStyle name="x_Sovereign Bonds 060705_1" xfId="1070" xr:uid="{4CA56985-3E03-449F-A71F-6A943E5F1D21}"/>
    <cellStyle name="x_Sovereign Bonds 060705_1_01 NET DCF Model" xfId="1071" xr:uid="{2C0695C3-CFB9-45F2-9EC2-204A37C19097}"/>
    <cellStyle name="x_Sovereign Bonds 060705_1_03 Embratel DCF Model_Loscos" xfId="1072" xr:uid="{90E4FE41-40E4-412A-A52A-47FC4234B907}"/>
    <cellStyle name="x_Sovereign Bonds 060705_1_05 NET DCF Model" xfId="1073" xr:uid="{C8C4D248-E211-43C3-925C-7C8CBB7A067F}"/>
    <cellStyle name="x_Sovereign Bonds 060705_1_05 TMX Brazil DCF Model" xfId="1074" xr:uid="{B907D41F-7B08-486B-A35F-386271A15202}"/>
    <cellStyle name="x_Sovereign Bonds 060705_1_Consolidação" xfId="1075" xr:uid="{4289AB23-8C92-4391-A153-F8ACDBAA437F}"/>
    <cellStyle name="x_Sovereign Bonds 060705_1_Consolidação IMOB" xfId="1076" xr:uid="{9BC9866F-00BB-4DFB-8539-10EE0C2D83E9}"/>
    <cellStyle name="x_Sovereign Bonds 060705_1_Estudo de Viabilidade -IMOB Henri" xfId="1077" xr:uid="{6C1E3345-7B61-4AE8-9FD3-846E7872AF8E}"/>
    <cellStyle name="x_Sovereign Bonds 060705_1_FP 100" xfId="1078" xr:uid="{9BC85D8B-9E54-4656-8217-6A0C9D7A8B7D}"/>
    <cellStyle name="x_Sovereign Bonds 060705_1_Península" xfId="1079" xr:uid="{DDF80C25-9B63-4BD1-9334-21053D3FCC56}"/>
    <cellStyle name="x_Sovereign Bonds 060705_1_Peninsula_0510" xfId="1080" xr:uid="{E4EDFAC7-C125-4B8B-A2F1-3E9A09463E73}"/>
    <cellStyle name="x_Sovereign Bonds 060705_1_Resumo Juros e Variações" xfId="1081" xr:uid="{83B5EC9B-C8D8-4F3A-A03D-22CCD85AC455}"/>
    <cellStyle name="year" xfId="1082" xr:uid="{F40A3CC3-19C1-4260-8FA8-39E7FF73D79B}"/>
    <cellStyle name="YearlyColumn" xfId="1083" xr:uid="{782B5C4F-293C-46C7-B9DF-6EDC99835F37}"/>
    <cellStyle name="Yen" xfId="1084" xr:uid="{2C39E20D-F65E-4FF1-9F4E-175C8F41650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C60008"/>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sv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95250</xdr:rowOff>
    </xdr:from>
    <xdr:ext cx="2733675" cy="609600"/>
    <xdr:pic>
      <xdr:nvPicPr>
        <xdr:cNvPr id="2" name="Picture 1" descr="Multiplan_médio">
          <a:extLst>
            <a:ext uri="{FF2B5EF4-FFF2-40B4-BE49-F238E27FC236}">
              <a16:creationId xmlns:a16="http://schemas.microsoft.com/office/drawing/2014/main" id="{7F3C5143-601E-4B0D-9109-1C2794F408DA}"/>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52400" y="95250"/>
          <a:ext cx="2733675" cy="609600"/>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134938</xdr:colOff>
      <xdr:row>0</xdr:row>
      <xdr:rowOff>125634</xdr:rowOff>
    </xdr:from>
    <xdr:to>
      <xdr:col>1</xdr:col>
      <xdr:colOff>2409825</xdr:colOff>
      <xdr:row>3</xdr:row>
      <xdr:rowOff>73025</xdr:rowOff>
    </xdr:to>
    <xdr:pic>
      <xdr:nvPicPr>
        <xdr:cNvPr id="6230" name="Picture 4" descr="Multiplan_médio">
          <a:extLst>
            <a:ext uri="{FF2B5EF4-FFF2-40B4-BE49-F238E27FC236}">
              <a16:creationId xmlns:a16="http://schemas.microsoft.com/office/drawing/2014/main" id="{00000000-0008-0000-0100-00005618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34938" y="125634"/>
          <a:ext cx="2454275" cy="54270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47625</xdr:colOff>
      <xdr:row>0</xdr:row>
      <xdr:rowOff>123825</xdr:rowOff>
    </xdr:from>
    <xdr:to>
      <xdr:col>2</xdr:col>
      <xdr:colOff>2506013</xdr:colOff>
      <xdr:row>3</xdr:row>
      <xdr:rowOff>67350</xdr:rowOff>
    </xdr:to>
    <xdr:pic>
      <xdr:nvPicPr>
        <xdr:cNvPr id="7254" name="Picture 1" descr="Multiplan_médio">
          <a:extLst>
            <a:ext uri="{FF2B5EF4-FFF2-40B4-BE49-F238E27FC236}">
              <a16:creationId xmlns:a16="http://schemas.microsoft.com/office/drawing/2014/main" id="{00000000-0008-0000-0200-0000561C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1038225" y="123825"/>
          <a:ext cx="2452038" cy="5436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133350</xdr:rowOff>
    </xdr:from>
    <xdr:to>
      <xdr:col>1</xdr:col>
      <xdr:colOff>2523431</xdr:colOff>
      <xdr:row>3</xdr:row>
      <xdr:rowOff>76875</xdr:rowOff>
    </xdr:to>
    <xdr:pic>
      <xdr:nvPicPr>
        <xdr:cNvPr id="8286" name="Picture 2" descr="Multiplan_médio">
          <a:extLst>
            <a:ext uri="{FF2B5EF4-FFF2-40B4-BE49-F238E27FC236}">
              <a16:creationId xmlns:a16="http://schemas.microsoft.com/office/drawing/2014/main" id="{00000000-0008-0000-0300-00005E200000}"/>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66700" y="133350"/>
          <a:ext cx="2437706" cy="5436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xdr:colOff>
      <xdr:row>1</xdr:row>
      <xdr:rowOff>0</xdr:rowOff>
    </xdr:from>
    <xdr:to>
      <xdr:col>1</xdr:col>
      <xdr:colOff>2476715</xdr:colOff>
      <xdr:row>3</xdr:row>
      <xdr:rowOff>139798</xdr:rowOff>
    </xdr:to>
    <xdr:pic>
      <xdr:nvPicPr>
        <xdr:cNvPr id="2" name="Picture 4" descr="Multiplan_médio">
          <a:extLst>
            <a:ext uri="{FF2B5EF4-FFF2-40B4-BE49-F238E27FC236}">
              <a16:creationId xmlns:a16="http://schemas.microsoft.com/office/drawing/2014/main" id="{17155F84-FCA3-4F14-86D9-FE0FBB00DBA7}"/>
            </a:ext>
          </a:extLst>
        </xdr:cNvPr>
        <xdr:cNvPicPr>
          <a:picLocks noChangeAspect="1" noChangeArrowheads="1"/>
        </xdr:cNvPicPr>
      </xdr:nvPicPr>
      <xdr:blipFill>
        <a:blip xmlns:r="http://schemas.openxmlformats.org/officeDocument/2006/relationships" r:embed="rId1" cstate="print"/>
        <a:srcRect l="8757" t="28366" r="8899" b="34097"/>
        <a:stretch>
          <a:fillRect/>
        </a:stretch>
      </xdr:blipFill>
      <xdr:spPr bwMode="auto">
        <a:xfrm>
          <a:off x="209550" y="200025"/>
          <a:ext cx="2448140" cy="546198"/>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161926</xdr:colOff>
      <xdr:row>0</xdr:row>
      <xdr:rowOff>57151</xdr:rowOff>
    </xdr:from>
    <xdr:to>
      <xdr:col>1</xdr:col>
      <xdr:colOff>447676</xdr:colOff>
      <xdr:row>0</xdr:row>
      <xdr:rowOff>342901</xdr:rowOff>
    </xdr:to>
    <xdr:pic>
      <xdr:nvPicPr>
        <xdr:cNvPr id="2" name="Gráfico 1">
          <a:extLst>
            <a:ext uri="{FF2B5EF4-FFF2-40B4-BE49-F238E27FC236}">
              <a16:creationId xmlns:a16="http://schemas.microsoft.com/office/drawing/2014/main" id="{30CFCBA0-9ACF-4830-A9ED-8681ACFE88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228976" y="381001"/>
          <a:ext cx="285750" cy="285750"/>
        </a:xfrm>
        <a:prstGeom prst="rect">
          <a:avLst/>
        </a:prstGeom>
      </xdr:spPr>
    </xdr:pic>
    <xdr:clientData/>
  </xdr:twoCellAnchor>
  <xdr:twoCellAnchor editAs="oneCell">
    <xdr:from>
      <xdr:col>1</xdr:col>
      <xdr:colOff>142875</xdr:colOff>
      <xdr:row>1</xdr:row>
      <xdr:rowOff>76200</xdr:rowOff>
    </xdr:from>
    <xdr:to>
      <xdr:col>1</xdr:col>
      <xdr:colOff>457200</xdr:colOff>
      <xdr:row>1</xdr:row>
      <xdr:rowOff>390525</xdr:rowOff>
    </xdr:to>
    <xdr:pic>
      <xdr:nvPicPr>
        <xdr:cNvPr id="4" name="Imagem 3">
          <a:extLst>
            <a:ext uri="{FF2B5EF4-FFF2-40B4-BE49-F238E27FC236}">
              <a16:creationId xmlns:a16="http://schemas.microsoft.com/office/drawing/2014/main" id="{93E655BC-F32C-AEEF-0D55-C1F7BE947F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09925" y="800100"/>
          <a:ext cx="314325" cy="3143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boxdrive\Box\%2302_MTZ_FINA_RI\10.%20Earnings%20Release\2025\2T25\Base%20Contabilidade\Consolidado%20Junho%202025_cenario_Com%20IFRS.xlsm" TargetMode="External"/><Relationship Id="rId1" Type="http://schemas.openxmlformats.org/officeDocument/2006/relationships/externalLinkPath" Target="/boxdrive/Box/%2302_MTZ_FINA_RI/10.%20Earnings%20Release/2025/2T25/Base%20Contabilidade/Consolidado%20Junho%202025_cenario_Com%20IFRS.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boxdrive\Box\%2302_MTZ_FINA_RI\10.%20Earnings%20Release\2025\1T25\Financeiro\Bases\Inadimpl&#234;ncia%201T25.xlsx" TargetMode="External"/><Relationship Id="rId1" Type="http://schemas.openxmlformats.org/officeDocument/2006/relationships/externalLinkPath" Target="/boxdrive/Box/%2302_MTZ_FINA_RI/10.%20Earnings%20Release/2025/1T25/Financeiro/Bases/Inadimpl&#234;ncia%201T25.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boxdrive\Box\%2302_MTZ_FINA_RI\10.%20Earnings%20Release\2025\1T25\Bases\Consolidado_MTE_sem_IFRS_novo.xlsx" TargetMode="External"/><Relationship Id="rId1" Type="http://schemas.openxmlformats.org/officeDocument/2006/relationships/externalLinkPath" Target="/boxdrive/Box/%2302_MTZ_FINA_RI/10.%20Earnings%20Release/2025/1T25/Bases/Consolidado_MTE_sem_IFRS_no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ancetes"/>
      <sheetName val="Teatro"/>
      <sheetName val="Conso RNSC"/>
      <sheetName val="Investimento"/>
      <sheetName val="Venda DTIY"/>
      <sheetName val="Conso MTE"/>
      <sheetName val="Eliminações"/>
      <sheetName val="BAL DRE MTE"/>
      <sheetName val="BAL DRE - RI"/>
      <sheetName val="NET Tributos"/>
      <sheetName val="Rateio Sede"/>
      <sheetName val="Segregacao"/>
      <sheetName val="Plano de Contas"/>
      <sheetName val="Resultado entre empresas"/>
      <sheetName val="Juros capitalizados G10Y"/>
    </sheetNames>
    <sheetDataSet>
      <sheetData sheetId="0"/>
      <sheetData sheetId="1"/>
      <sheetData sheetId="2"/>
      <sheetData sheetId="3"/>
      <sheetData sheetId="4"/>
      <sheetData sheetId="5"/>
      <sheetData sheetId="6"/>
      <sheetData sheetId="7"/>
      <sheetData sheetId="8">
        <row r="4">
          <cell r="B4">
            <v>88257.770730000004</v>
          </cell>
        </row>
        <row r="5">
          <cell r="F5">
            <v>742292.91466999985</v>
          </cell>
          <cell r="I5">
            <v>258901.45814000003</v>
          </cell>
        </row>
        <row r="6">
          <cell r="F6">
            <v>707591.05408999999</v>
          </cell>
          <cell r="I6">
            <v>335715.44361999992</v>
          </cell>
        </row>
        <row r="7">
          <cell r="F7">
            <v>145779.52597999995</v>
          </cell>
          <cell r="I7">
            <v>203383.29001999987</v>
          </cell>
        </row>
        <row r="8">
          <cell r="F8">
            <v>41572.860040000007</v>
          </cell>
          <cell r="I8">
            <v>0</v>
          </cell>
        </row>
        <row r="9">
          <cell r="F9">
            <v>87291.274840000013</v>
          </cell>
          <cell r="I9">
            <v>10194.525920000002</v>
          </cell>
        </row>
        <row r="10">
          <cell r="F10">
            <v>5376.8276499999993</v>
          </cell>
          <cell r="I10">
            <v>16137.998720000001</v>
          </cell>
        </row>
        <row r="11">
          <cell r="F11">
            <v>67966.399940000003</v>
          </cell>
          <cell r="I11">
            <v>502309.36485000001</v>
          </cell>
        </row>
        <row r="12">
          <cell r="F12">
            <v>19077.935480000004</v>
          </cell>
          <cell r="I12">
            <v>16044.669620000001</v>
          </cell>
        </row>
        <row r="13">
          <cell r="I13">
            <v>48461.640660000005</v>
          </cell>
        </row>
        <row r="15">
          <cell r="F15">
            <v>65946.276710000006</v>
          </cell>
        </row>
        <row r="16">
          <cell r="F16">
            <v>482997.15000000014</v>
          </cell>
          <cell r="I16">
            <v>599885.89070000011</v>
          </cell>
        </row>
        <row r="17">
          <cell r="F17">
            <v>59334.547070000008</v>
          </cell>
          <cell r="I17">
            <v>32913.756939999999</v>
          </cell>
        </row>
        <row r="18">
          <cell r="F18">
            <v>74308.022400000002</v>
          </cell>
          <cell r="I18">
            <v>3929934.2592699998</v>
          </cell>
        </row>
        <row r="19">
          <cell r="F19">
            <v>36983.03462999998</v>
          </cell>
          <cell r="I19">
            <v>407247.16070999997</v>
          </cell>
        </row>
        <row r="20">
          <cell r="F20">
            <v>171772.04563000001</v>
          </cell>
        </row>
        <row r="21">
          <cell r="F21">
            <v>1191.4944600000008</v>
          </cell>
          <cell r="I21">
            <v>2219.4058499999996</v>
          </cell>
        </row>
        <row r="22">
          <cell r="F22">
            <v>2107.8876121196745</v>
          </cell>
          <cell r="I22">
            <v>8817.75684</v>
          </cell>
        </row>
        <row r="23">
          <cell r="F23">
            <v>9103581.4205622487</v>
          </cell>
          <cell r="I23">
            <v>4286.4674299999997</v>
          </cell>
        </row>
        <row r="24">
          <cell r="F24">
            <v>98271.320500000002</v>
          </cell>
          <cell r="I24">
            <v>29461.820519999997</v>
          </cell>
        </row>
        <row r="25">
          <cell r="F25">
            <v>397827.74426999997</v>
          </cell>
        </row>
        <row r="27">
          <cell r="I27">
            <v>3158062.1908800001</v>
          </cell>
        </row>
        <row r="28">
          <cell r="I28">
            <v>121519.97847999951</v>
          </cell>
        </row>
        <row r="29">
          <cell r="I29">
            <v>3185860.6785722445</v>
          </cell>
        </row>
        <row r="30">
          <cell r="I30">
            <v>-59951.380219999999</v>
          </cell>
        </row>
        <row r="31">
          <cell r="I31">
            <v>-678708.05989000003</v>
          </cell>
        </row>
        <row r="32">
          <cell r="I32">
            <v>-89995.042829999991</v>
          </cell>
        </row>
        <row r="33">
          <cell r="I33">
            <v>498255.78362446476</v>
          </cell>
        </row>
        <row r="34">
          <cell r="I34">
            <v>-230000</v>
          </cell>
        </row>
        <row r="35">
          <cell r="I35">
            <v>310.67811487824036</v>
          </cell>
        </row>
      </sheetData>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or SC"/>
      <sheetName val="Por Grupo e Nome"/>
      <sheetName val="Lojista"/>
      <sheetName val="Inad Bruta"/>
      <sheetName val="Maiores Pagadores"/>
      <sheetName val="Recebido"/>
      <sheetName val="Em aberto completo"/>
      <sheetName val="BaseAluguel"/>
      <sheetName val="Listas"/>
      <sheetName val="Relatorio"/>
      <sheetName val="Recebido completo"/>
      <sheetName val="Inad Bruta completo"/>
      <sheetName val="Top 100 inadimplentes"/>
      <sheetName val="Comparação 3Tx2T"/>
    </sheetNames>
    <sheetDataSet>
      <sheetData sheetId="0">
        <row r="30">
          <cell r="G30">
            <v>3.1620935733629334E-2</v>
          </cell>
          <cell r="H30">
            <v>8.185297066557776E-3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solidado SC"/>
      <sheetName val="Output"/>
      <sheetName val="Projetos"/>
      <sheetName val="Serviço por Estado - MTE"/>
      <sheetName val="Receitas por Estado - Total"/>
      <sheetName val="Output mínimo"/>
      <sheetName val="Output complementar"/>
      <sheetName val="Output merchan"/>
      <sheetName val="Output receita de estacionament"/>
      <sheetName val="Despesa por empresa"/>
      <sheetName val="BD_SC"/>
      <sheetName val="BD_Proj"/>
      <sheetName val="BD_TC"/>
      <sheetName val="BD_ID"/>
      <sheetName val="Baixa Aluguel"/>
      <sheetName val="BD_Rent"/>
      <sheetName val="BD_Serv"/>
      <sheetName val="BD_CD"/>
      <sheetName val="BD_Estac"/>
      <sheetName val="BD_Imob"/>
      <sheetName val="BD_Outras"/>
      <sheetName val="de para"/>
      <sheetName val="Apoio BD"/>
    </sheetNames>
    <sheetDataSet>
      <sheetData sheetId="0">
        <row r="2063">
          <cell r="GH2063">
            <v>2.4598943271662635E-2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904E9-7B34-4575-82E0-2C414B3A747B}">
  <sheetPr>
    <tabColor indexed="23"/>
  </sheetPr>
  <dimension ref="A1:DE167"/>
  <sheetViews>
    <sheetView showGridLines="0" tabSelected="1" zoomScaleNormal="100" zoomScaleSheetLayoutView="90" workbookViewId="0">
      <pane xSplit="2" ySplit="5" topLeftCell="CA6" activePane="bottomRight" state="frozen"/>
      <selection pane="topRight" activeCell="C1" sqref="C1"/>
      <selection pane="bottomLeft" activeCell="A6" sqref="A6"/>
      <selection pane="bottomRight" activeCell="CE27" sqref="CE27"/>
    </sheetView>
  </sheetViews>
  <sheetFormatPr defaultColWidth="8" defaultRowHeight="12" outlineLevelRow="1"/>
  <cols>
    <col min="1" max="1" width="6.42578125" style="4" customWidth="1"/>
    <col min="2" max="2" width="41.140625" style="77" customWidth="1"/>
    <col min="3" max="3" width="8.5703125" style="78" customWidth="1"/>
    <col min="4" max="4" width="12.140625" style="78" customWidth="1"/>
    <col min="5" max="8" width="12" style="78" customWidth="1"/>
    <col min="9" max="9" width="11.7109375" style="78" customWidth="1"/>
    <col min="10" max="11" width="12" style="78" customWidth="1"/>
    <col min="12" max="13" width="11.5703125" style="78" customWidth="1"/>
    <col min="14" max="15" width="11.5703125" style="77" customWidth="1"/>
    <col min="16" max="16" width="12.85546875" style="77" customWidth="1"/>
    <col min="17" max="17" width="12.140625" style="77" customWidth="1"/>
    <col min="18" max="18" width="11.5703125" style="77" customWidth="1"/>
    <col min="19" max="19" width="11.42578125" style="77" customWidth="1"/>
    <col min="20" max="21" width="11.5703125" style="77" customWidth="1"/>
    <col min="22" max="28" width="12.7109375" style="77" customWidth="1"/>
    <col min="29" max="29" width="11.85546875" style="77" customWidth="1"/>
    <col min="30" max="32" width="11.42578125" style="77" customWidth="1"/>
    <col min="33" max="33" width="12.140625" style="77" customWidth="1"/>
    <col min="34" max="34" width="11.5703125" style="77" customWidth="1"/>
    <col min="35" max="41" width="11.42578125" style="77" customWidth="1"/>
    <col min="42" max="61" width="12" style="77" customWidth="1"/>
    <col min="62" max="66" width="12.140625" style="77" customWidth="1"/>
    <col min="67" max="67" width="11.140625" style="77" customWidth="1"/>
    <col min="68" max="69" width="10" style="77" customWidth="1"/>
    <col min="70" max="70" width="12.140625" style="77" customWidth="1"/>
    <col min="71" max="83" width="12.5703125" style="77" customWidth="1"/>
    <col min="84" max="84" width="14.42578125" style="389" customWidth="1"/>
    <col min="85" max="102" width="10" style="77" customWidth="1"/>
    <col min="103" max="103" width="12.140625" style="77" customWidth="1"/>
    <col min="104" max="104" width="12.140625" style="389" bestFit="1" customWidth="1"/>
    <col min="105" max="105" width="12.140625" style="77" bestFit="1" customWidth="1"/>
    <col min="106" max="106" width="9" style="77" bestFit="1" customWidth="1"/>
    <col min="107" max="108" width="13.42578125" style="77" bestFit="1" customWidth="1"/>
    <col min="109" max="16384" width="8" style="77"/>
  </cols>
  <sheetData>
    <row r="1" spans="2:104" ht="15.75" customHeight="1">
      <c r="CF1" s="396"/>
    </row>
    <row r="2" spans="2:104" ht="15.75" customHeight="1">
      <c r="B2" s="79"/>
      <c r="CB2" s="315" t="s">
        <v>0</v>
      </c>
      <c r="CC2" s="315"/>
      <c r="CD2" s="317"/>
      <c r="CF2" s="396"/>
    </row>
    <row r="3" spans="2:104" ht="15.75" customHeight="1">
      <c r="B3" s="79"/>
      <c r="AG3" s="80"/>
      <c r="BV3" s="331"/>
      <c r="BW3" s="331"/>
      <c r="CB3" s="316" t="s">
        <v>1</v>
      </c>
      <c r="CC3" s="316"/>
      <c r="CD3" s="318"/>
      <c r="CE3" s="319" t="s">
        <v>2</v>
      </c>
      <c r="CF3" s="396"/>
    </row>
    <row r="4" spans="2:104" ht="15.75" customHeight="1">
      <c r="AH4" s="81"/>
      <c r="AI4" s="81"/>
      <c r="AU4" s="81"/>
      <c r="AV4" s="81"/>
      <c r="AW4" s="81"/>
      <c r="AX4" s="81"/>
      <c r="AY4" s="81"/>
      <c r="AZ4" s="81"/>
      <c r="BA4" s="81"/>
      <c r="BB4" s="81"/>
      <c r="BC4" s="81"/>
      <c r="BD4" s="81"/>
      <c r="BE4" s="81"/>
      <c r="BF4" s="81"/>
      <c r="BV4" s="81"/>
      <c r="CZ4" s="77"/>
    </row>
    <row r="5" spans="2:104">
      <c r="B5" s="82" t="str">
        <f>IF(Portfolio!CE$3=SOURCE!$A$1,SOURCE!D6,SOURCE!E6)</f>
        <v>Portfólio dos Shoppings em Operação</v>
      </c>
      <c r="C5" s="83"/>
      <c r="D5" s="84">
        <v>38777</v>
      </c>
      <c r="E5" s="84">
        <v>38869</v>
      </c>
      <c r="F5" s="84">
        <v>38961</v>
      </c>
      <c r="G5" s="84">
        <v>39052</v>
      </c>
      <c r="H5" s="84">
        <v>39142</v>
      </c>
      <c r="I5" s="84">
        <v>39234</v>
      </c>
      <c r="J5" s="84">
        <v>39326</v>
      </c>
      <c r="K5" s="84">
        <v>39417</v>
      </c>
      <c r="L5" s="84">
        <v>39508</v>
      </c>
      <c r="M5" s="84">
        <v>39600</v>
      </c>
      <c r="N5" s="84">
        <v>39692</v>
      </c>
      <c r="O5" s="84">
        <v>39783</v>
      </c>
      <c r="P5" s="84">
        <v>39873</v>
      </c>
      <c r="Q5" s="84">
        <v>39965</v>
      </c>
      <c r="R5" s="84">
        <v>40057</v>
      </c>
      <c r="S5" s="84">
        <v>40148</v>
      </c>
      <c r="T5" s="84">
        <v>40238</v>
      </c>
      <c r="U5" s="84">
        <v>40330</v>
      </c>
      <c r="V5" s="85">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44440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D5" s="84">
        <v>45901</v>
      </c>
      <c r="CE5" s="84">
        <v>45992</v>
      </c>
      <c r="CF5" s="396"/>
      <c r="CG5" s="84"/>
      <c r="CH5" s="84"/>
      <c r="CI5" s="84"/>
      <c r="CJ5" s="84"/>
      <c r="CK5" s="84"/>
      <c r="CL5" s="84"/>
      <c r="CM5" s="84"/>
      <c r="CN5" s="84"/>
      <c r="CO5" s="84"/>
      <c r="CP5" s="84"/>
      <c r="CQ5" s="84"/>
      <c r="CR5" s="84"/>
      <c r="CS5" s="84"/>
      <c r="CT5" s="84"/>
      <c r="CU5" s="84"/>
      <c r="CV5" s="84"/>
      <c r="CW5" s="84"/>
      <c r="CX5" s="84"/>
      <c r="CY5" s="84"/>
      <c r="CZ5" s="84"/>
    </row>
    <row r="6" spans="2:104">
      <c r="B6" s="86" t="str">
        <f>IF(Portfolio!CE$3=SOURCE!$A$1,SOURCE!D7,SOURCE!E7)</f>
        <v>ABL Total</v>
      </c>
      <c r="C6" s="87" t="str">
        <f>IF(Portfolio!$CE$3=SOURCE!A1,SOURCE!D8,SOURCE!E8)</f>
        <v>Estado</v>
      </c>
      <c r="D6" s="88" t="str">
        <f>IF(Portfolio!$CE$3=SOURCE!$A$1,SOURCE!G6,SOURCE!G7)</f>
        <v>1T06</v>
      </c>
      <c r="E6" s="88" t="str">
        <f>IF(Portfolio!$CE$3=SOURCE!$A$1,SOURCE!H6,SOURCE!H7)</f>
        <v>2T06</v>
      </c>
      <c r="F6" s="88" t="str">
        <f>IF(Portfolio!$CE$3=SOURCE!$A$1,SOURCE!I6,SOURCE!I7)</f>
        <v>3T06</v>
      </c>
      <c r="G6" s="88" t="str">
        <f>IF(Portfolio!$CE$3=SOURCE!$A$1,SOURCE!J6,SOURCE!J7)</f>
        <v>4T06</v>
      </c>
      <c r="H6" s="88" t="str">
        <f>IF(Portfolio!$CE$3=SOURCE!$A$1,SOURCE!K6,SOURCE!K7)</f>
        <v>1T07</v>
      </c>
      <c r="I6" s="88" t="str">
        <f>IF(Portfolio!$CE$3=SOURCE!$A$1,SOURCE!L6,SOURCE!L7)</f>
        <v>2T07</v>
      </c>
      <c r="J6" s="88" t="str">
        <f>IF(Portfolio!$CE$3=SOURCE!$A$1,SOURCE!M6,SOURCE!M7)</f>
        <v>3T07</v>
      </c>
      <c r="K6" s="88" t="str">
        <f>IF(Portfolio!$CE$3=SOURCE!$A$1,SOURCE!N6,SOURCE!N7)</f>
        <v>4T07</v>
      </c>
      <c r="L6" s="88" t="str">
        <f>IF(Portfolio!$CE$3=SOURCE!$A$1,SOURCE!O6,SOURCE!O7)</f>
        <v>1T08</v>
      </c>
      <c r="M6" s="88" t="str">
        <f>IF(Portfolio!$CE$3=SOURCE!$A$1,SOURCE!P6,SOURCE!P7)</f>
        <v>2T08</v>
      </c>
      <c r="N6" s="88" t="str">
        <f>IF(Portfolio!$CE$3=SOURCE!$A$1,SOURCE!Q6,SOURCE!Q7)</f>
        <v>3T08</v>
      </c>
      <c r="O6" s="88" t="str">
        <f>IF(Portfolio!$CE$3=SOURCE!$A$1,SOURCE!R6,SOURCE!R7)</f>
        <v>4T08</v>
      </c>
      <c r="P6" s="88" t="str">
        <f>IF(Portfolio!$CE$3=SOURCE!$A$1,SOURCE!S6,SOURCE!S7)</f>
        <v>1T09</v>
      </c>
      <c r="Q6" s="88" t="str">
        <f>IF(Portfolio!$CE$3=SOURCE!$A$1,SOURCE!T6,SOURCE!T7)</f>
        <v>2T09</v>
      </c>
      <c r="R6" s="88" t="str">
        <f>IF(Portfolio!$CE$3=SOURCE!$A$1,SOURCE!U6,SOURCE!U7)</f>
        <v>3T09</v>
      </c>
      <c r="S6" s="88" t="str">
        <f>IF(Portfolio!$CE$3=SOURCE!$A$1,SOURCE!V6,SOURCE!V7)</f>
        <v>4T09</v>
      </c>
      <c r="T6" s="88" t="str">
        <f>IF(Portfolio!$CE$3=SOURCE!$A$1,SOURCE!W6,SOURCE!W7)</f>
        <v>1T10</v>
      </c>
      <c r="U6" s="88" t="str">
        <f>IF(Portfolio!$CE$3=SOURCE!$A$1,SOURCE!X6,SOURCE!X7)</f>
        <v>2T10</v>
      </c>
      <c r="V6" s="88" t="str">
        <f>IF(Portfolio!$CE$3=SOURCE!$A$1,SOURCE!Y6,SOURCE!Y7)</f>
        <v>3T10</v>
      </c>
      <c r="W6" s="88" t="str">
        <f>IF(Portfolio!$CE$3=SOURCE!$A$1,SOURCE!Z6,SOURCE!Z7)</f>
        <v>4T10</v>
      </c>
      <c r="X6" s="88" t="str">
        <f>IF(Portfolio!$CE$3=SOURCE!$A$1,SOURCE!AA6,SOURCE!AA7)</f>
        <v>1T11</v>
      </c>
      <c r="Y6" s="88" t="str">
        <f>IF(Portfolio!$CE$3=SOURCE!$A$1,SOURCE!AB6,SOURCE!AB7)</f>
        <v>2T11</v>
      </c>
      <c r="Z6" s="88" t="str">
        <f>IF(Portfolio!$CE$3=SOURCE!$A$1,SOURCE!AC6,SOURCE!AC7)</f>
        <v>3T11</v>
      </c>
      <c r="AA6" s="88" t="str">
        <f>IF(Portfolio!$CE$3=SOURCE!$A$1,SOURCE!AD6,SOURCE!AD7)</f>
        <v>4T11</v>
      </c>
      <c r="AB6" s="88" t="str">
        <f>IF(Portfolio!$CE$3=SOURCE!$A$1,SOURCE!AE6,SOURCE!AE7)</f>
        <v>1T12</v>
      </c>
      <c r="AC6" s="88" t="str">
        <f>IF(Portfolio!$CE$3=SOURCE!$A$1,SOURCE!AF6,SOURCE!AF7)</f>
        <v>2T12</v>
      </c>
      <c r="AD6" s="88" t="str">
        <f>IF(Portfolio!$CE$3=SOURCE!$A$1,SOURCE!AG6,SOURCE!AG7)</f>
        <v>3T12</v>
      </c>
      <c r="AE6" s="88" t="str">
        <f>IF(Portfolio!$CE$3=SOURCE!$A$1,SOURCE!AH6,SOURCE!AH7)</f>
        <v>4T12</v>
      </c>
      <c r="AF6" s="88" t="str">
        <f>IF(Portfolio!$CE$3=SOURCE!$A$1,SOURCE!AI6,SOURCE!AI7)</f>
        <v>1T13</v>
      </c>
      <c r="AG6" s="88" t="str">
        <f>IF(Portfolio!$CE$3=SOURCE!$A$1,SOURCE!AJ6,SOURCE!AJ7)</f>
        <v>2T13</v>
      </c>
      <c r="AH6" s="88" t="str">
        <f>IF(Portfolio!$CE$3=SOURCE!$A$1,SOURCE!AK6,SOURCE!AK7)</f>
        <v>3T13</v>
      </c>
      <c r="AI6" s="88" t="str">
        <f>IF(Portfolio!$CE$3=SOURCE!$A$1,SOURCE!AL6,SOURCE!AL7)</f>
        <v>4T13</v>
      </c>
      <c r="AJ6" s="88" t="str">
        <f>IF(Portfolio!$CE$3=SOURCE!$A$1,SOURCE!AM6,SOURCE!AM7)</f>
        <v>1T14</v>
      </c>
      <c r="AK6" s="88" t="str">
        <f>IF(Portfolio!$CE$3=SOURCE!$A$1,SOURCE!AN6,SOURCE!AN7)</f>
        <v>2T14</v>
      </c>
      <c r="AL6" s="88" t="str">
        <f>IF(Portfolio!$CE$3=SOURCE!$A$1,SOURCE!AO6,SOURCE!AO7)</f>
        <v>3T14</v>
      </c>
      <c r="AM6" s="88" t="str">
        <f>IF(Portfolio!$CE$3=SOURCE!$A$1,SOURCE!AP6,SOURCE!AP7)</f>
        <v>4T14</v>
      </c>
      <c r="AN6" s="88" t="str">
        <f>IF(Portfolio!$CE$3=SOURCE!$A$1,SOURCE!AQ6,SOURCE!AQ7)</f>
        <v>1T15</v>
      </c>
      <c r="AO6" s="88" t="str">
        <f>IF(Portfolio!$CE$3=SOURCE!$A$1,SOURCE!AR6,SOURCE!AR7)</f>
        <v>2T15</v>
      </c>
      <c r="AP6" s="88" t="str">
        <f>IF(Portfolio!$CE$3=SOURCE!$A$1,SOURCE!AS6,SOURCE!AS7)</f>
        <v>3T15</v>
      </c>
      <c r="AQ6" s="88" t="str">
        <f>IF(Portfolio!$CE$3=SOURCE!$A$1,SOURCE!AT6,SOURCE!AT7)</f>
        <v>4T15</v>
      </c>
      <c r="AR6" s="88" t="str">
        <f>IF(Portfolio!$CE$3=SOURCE!$A$1,SOURCE!AU6,SOURCE!AU7)</f>
        <v>1T16</v>
      </c>
      <c r="AS6" s="88" t="str">
        <f>IF(Portfolio!$CE$3=SOURCE!$A$1,SOURCE!AV6,SOURCE!AV7)</f>
        <v>2T16</v>
      </c>
      <c r="AT6" s="88" t="str">
        <f>IF(Portfolio!$CE$3=SOURCE!$A$1,SOURCE!AW6,SOURCE!AW7)</f>
        <v>3T16</v>
      </c>
      <c r="AU6" s="88" t="str">
        <f>IF(Portfolio!$CE$3=SOURCE!$A$1,SOURCE!AX6,SOURCE!AX7)</f>
        <v>4T16</v>
      </c>
      <c r="AV6" s="88" t="str">
        <f>IF(Portfolio!$CE$3=SOURCE!$A$1,SOURCE!AY6,SOURCE!AY7)</f>
        <v>1T17</v>
      </c>
      <c r="AW6" s="88" t="str">
        <f>IF(Portfolio!$CE$3=SOURCE!$A$1,SOURCE!AZ6,SOURCE!AZ7)</f>
        <v>2T17</v>
      </c>
      <c r="AX6" s="88" t="str">
        <f>IF(Portfolio!$CE$3=SOURCE!$A$1,SOURCE!BA6,SOURCE!BA7)</f>
        <v>3T17</v>
      </c>
      <c r="AY6" s="88" t="str">
        <f>IF(Portfolio!$CE$3=SOURCE!$A$1,SOURCE!BB6,SOURCE!BB7)</f>
        <v>4T17</v>
      </c>
      <c r="AZ6" s="88" t="str">
        <f>IF(Portfolio!$CE$3=SOURCE!$A$1,SOURCE!BC6,SOURCE!BC7)</f>
        <v>1T18</v>
      </c>
      <c r="BA6" s="88" t="str">
        <f>IF(Portfolio!$CE$3=SOURCE!$A$1,SOURCE!BD6,SOURCE!BD7)</f>
        <v>2T18</v>
      </c>
      <c r="BB6" s="88" t="str">
        <f>IF(Portfolio!$CE$3=SOURCE!$A$1,SOURCE!BE6,SOURCE!BE7)</f>
        <v>3T18</v>
      </c>
      <c r="BC6" s="88" t="str">
        <f>IF(Portfolio!$CE$3=SOURCE!$A$1,SOURCE!BF6,SOURCE!BF7)</f>
        <v>4T18</v>
      </c>
      <c r="BD6" s="88" t="str">
        <f>IF(Portfolio!$CE$3=SOURCE!$A$1,SOURCE!BG6,SOURCE!BG7)</f>
        <v>1T19</v>
      </c>
      <c r="BE6" s="88" t="str">
        <f>IF(Portfolio!$CE$3=SOURCE!$A$1,SOURCE!BH6,SOURCE!BH7)</f>
        <v>2T19</v>
      </c>
      <c r="BF6" s="88" t="str">
        <f>IF(Portfolio!$CE$3=SOURCE!$A$1,SOURCE!BI6,SOURCE!BI7)</f>
        <v>3T19</v>
      </c>
      <c r="BG6" s="88" t="str">
        <f>IF(Portfolio!$CE$3=SOURCE!$A$1,SOURCE!BJ6,SOURCE!BJ7)</f>
        <v>4T19</v>
      </c>
      <c r="BH6" s="88" t="str">
        <f>IF(Portfolio!$CE$3=SOURCE!$A$1,SOURCE!BK6,SOURCE!BK7)</f>
        <v>1T20</v>
      </c>
      <c r="BI6" s="88" t="str">
        <f>IF(Portfolio!$CE$3=SOURCE!$A$1,SOURCE!BL6,SOURCE!BL7)</f>
        <v>2T20</v>
      </c>
      <c r="BJ6" s="88" t="str">
        <f>IF(Portfolio!$CE$3=SOURCE!$A$1,SOURCE!BM6,SOURCE!BM7)</f>
        <v>3T20</v>
      </c>
      <c r="BK6" s="88" t="str">
        <f>IF(Portfolio!$CE$3=SOURCE!$A$1,SOURCE!BN6,SOURCE!BN7)</f>
        <v>4T20</v>
      </c>
      <c r="BL6" s="88" t="str">
        <f>IF(Portfolio!$CE$3=SOURCE!$A$1,SOURCE!BO6,SOURCE!BO7)</f>
        <v>1T21</v>
      </c>
      <c r="BM6" s="88" t="str">
        <f>IF(Portfolio!$CE$3=SOURCE!$A$1,SOURCE!BP6,SOURCE!BP7)</f>
        <v>2T21</v>
      </c>
      <c r="BN6" s="88" t="str">
        <f>IF(Portfolio!$CE$3=SOURCE!$A$1,SOURCE!BQ6,SOURCE!BQ7)</f>
        <v>3T21</v>
      </c>
      <c r="BO6" s="88" t="str">
        <f>IF(Portfolio!$CE$3=SOURCE!$A$1,SOURCE!BR6,SOURCE!BR7)</f>
        <v>4T21</v>
      </c>
      <c r="BP6" s="88" t="str">
        <f>IF(Portfolio!$CE$3=SOURCE!$A$1,SOURCE!BS6,SOURCE!BS7)</f>
        <v>1T22</v>
      </c>
      <c r="BQ6" s="88" t="str">
        <f>IF(Portfolio!$CE$3=SOURCE!$A$1,SOURCE!BT6,SOURCE!BT7)</f>
        <v>2T22</v>
      </c>
      <c r="BR6" s="88" t="str">
        <f>IF(Portfolio!$CE$3=SOURCE!$A$1,SOURCE!BU6,SOURCE!BU7)</f>
        <v>3T22</v>
      </c>
      <c r="BS6" s="88" t="str">
        <f>IF(Portfolio!$CE$3=SOURCE!$A$1,SOURCE!BV6,SOURCE!BV7)</f>
        <v>4T22</v>
      </c>
      <c r="BT6" s="88" t="str">
        <f>IF(Portfolio!$CE$3=SOURCE!$A$1,SOURCE!BW6,SOURCE!BW7)</f>
        <v>1T23</v>
      </c>
      <c r="BU6" s="321" t="str">
        <f>IF(Portfolio!$CE$3=SOURCE!$A$1,SOURCE!BX6,SOURCE!BX7)</f>
        <v>2T23</v>
      </c>
      <c r="BV6" s="321" t="str">
        <f>IF(Portfolio!$CE$3=SOURCE!$A$1,SOURCE!BY6,SOURCE!BY7)</f>
        <v>3T23</v>
      </c>
      <c r="BW6" s="321" t="str">
        <f>IF(Portfolio!$CE$3=SOURCE!$A$1,SOURCE!BZ6,SOURCE!BZ7)</f>
        <v>4T23</v>
      </c>
      <c r="BX6" s="321" t="str">
        <f>IF(Portfolio!$CE$3=SOURCE!$A$1,SOURCE!CA6,SOURCE!CA7)</f>
        <v>1T24</v>
      </c>
      <c r="BY6" s="321" t="str">
        <f>IF(Portfolio!$CE$3=SOURCE!$A$1,SOURCE!CB6,SOURCE!CB7)</f>
        <v>2T24</v>
      </c>
      <c r="BZ6" s="321" t="str">
        <f>IF(Portfolio!$CE$3=SOURCE!$A$1,SOURCE!CC6,SOURCE!CC7)</f>
        <v>3T24</v>
      </c>
      <c r="CA6" s="321" t="str">
        <f>IF(Portfolio!$CE$3=SOURCE!$A$1,SOURCE!CD6,SOURCE!CD7)</f>
        <v>4T24</v>
      </c>
      <c r="CB6" s="321" t="str">
        <f>IF(Portfolio!$CE$3=SOURCE!$A$1,SOURCE!CE6,SOURCE!CE7)</f>
        <v>1T25</v>
      </c>
      <c r="CC6" s="321" t="str">
        <f>IF(Portfolio!$CE$3=SOURCE!$A$1,SOURCE!CF6,SOURCE!CF7)</f>
        <v>2T25</v>
      </c>
      <c r="CD6" s="321" t="str">
        <f>IF(Portfolio!$CE$3=SOURCE!$A$1,SOURCE!CG6,SOURCE!CG7)</f>
        <v>3T25</v>
      </c>
      <c r="CE6" s="321" t="str">
        <f>IF(Portfolio!$CE$3=SOURCE!$A$1,SOURCE!CH6,SOURCE!CH7)</f>
        <v>4T25</v>
      </c>
      <c r="CF6" s="396"/>
      <c r="CG6" s="231">
        <v>2006</v>
      </c>
      <c r="CH6" s="231">
        <v>2007</v>
      </c>
      <c r="CI6" s="231">
        <v>2008</v>
      </c>
      <c r="CJ6" s="231">
        <v>2009</v>
      </c>
      <c r="CK6" s="231">
        <v>2010</v>
      </c>
      <c r="CL6" s="231">
        <v>2011</v>
      </c>
      <c r="CM6" s="231">
        <v>2012</v>
      </c>
      <c r="CN6" s="231">
        <v>2013</v>
      </c>
      <c r="CO6" s="231">
        <v>2014</v>
      </c>
      <c r="CP6" s="231">
        <v>2015</v>
      </c>
      <c r="CQ6" s="231">
        <v>2016</v>
      </c>
      <c r="CR6" s="231">
        <v>2017</v>
      </c>
      <c r="CS6" s="231">
        <v>2018</v>
      </c>
      <c r="CT6" s="231">
        <v>2019</v>
      </c>
      <c r="CU6" s="231">
        <v>2020</v>
      </c>
      <c r="CV6" s="231">
        <v>2021</v>
      </c>
      <c r="CW6" s="231">
        <v>2022</v>
      </c>
      <c r="CX6" s="231">
        <v>2023</v>
      </c>
      <c r="CY6" s="231">
        <v>2024</v>
      </c>
      <c r="CZ6" s="231">
        <v>2025</v>
      </c>
    </row>
    <row r="7" spans="2:104" outlineLevel="1">
      <c r="B7" s="90" t="s">
        <v>3</v>
      </c>
      <c r="C7" s="91" t="s">
        <v>4</v>
      </c>
      <c r="D7" s="92">
        <v>35449.85</v>
      </c>
      <c r="E7" s="92">
        <v>35449.85</v>
      </c>
      <c r="F7" s="92">
        <v>35449.85</v>
      </c>
      <c r="G7" s="92">
        <v>35449.85</v>
      </c>
      <c r="H7" s="92">
        <v>35449.85</v>
      </c>
      <c r="I7" s="92">
        <v>35449.85</v>
      </c>
      <c r="J7" s="93">
        <v>35449.85</v>
      </c>
      <c r="K7" s="92">
        <v>35449.85</v>
      </c>
      <c r="L7" s="92">
        <v>34738.61</v>
      </c>
      <c r="M7" s="92">
        <v>35105.22</v>
      </c>
      <c r="N7" s="92">
        <v>35022.14</v>
      </c>
      <c r="O7" s="92">
        <v>36894.85</v>
      </c>
      <c r="P7" s="92">
        <v>36894.85</v>
      </c>
      <c r="Q7" s="92">
        <v>36899.25</v>
      </c>
      <c r="R7" s="92">
        <v>36899.25</v>
      </c>
      <c r="S7" s="92">
        <v>36899.25</v>
      </c>
      <c r="T7" s="92">
        <v>36839.879999999997</v>
      </c>
      <c r="U7" s="92">
        <v>36839.879999999997</v>
      </c>
      <c r="V7" s="94">
        <v>47547</v>
      </c>
      <c r="W7" s="94">
        <v>47547</v>
      </c>
      <c r="X7" s="94">
        <v>47547</v>
      </c>
      <c r="Y7" s="94">
        <v>47519.8</v>
      </c>
      <c r="Z7" s="94">
        <v>47519.500000000015</v>
      </c>
      <c r="AA7" s="94">
        <v>47543.13</v>
      </c>
      <c r="AB7" s="94">
        <v>47565.19</v>
      </c>
      <c r="AC7" s="81">
        <v>47565.19</v>
      </c>
      <c r="AD7" s="81">
        <v>47565.19</v>
      </c>
      <c r="AE7" s="81">
        <v>47565.189999999988</v>
      </c>
      <c r="AF7" s="81">
        <v>47565.189999999995</v>
      </c>
      <c r="AG7" s="81">
        <v>47565.19</v>
      </c>
      <c r="AH7" s="81">
        <v>47684.14</v>
      </c>
      <c r="AI7" s="81">
        <v>47160.98</v>
      </c>
      <c r="AJ7" s="81">
        <v>47020.51</v>
      </c>
      <c r="AK7" s="81">
        <v>46999</v>
      </c>
      <c r="AL7" s="81">
        <v>47092</v>
      </c>
      <c r="AM7" s="81">
        <v>47092.3</v>
      </c>
      <c r="AN7" s="81">
        <v>47106.05</v>
      </c>
      <c r="AO7" s="81">
        <v>47109.57</v>
      </c>
      <c r="AP7" s="81">
        <v>47109.57</v>
      </c>
      <c r="AQ7" s="81">
        <v>47138.22</v>
      </c>
      <c r="AR7" s="81">
        <v>47138.22</v>
      </c>
      <c r="AS7" s="81">
        <v>47145.760000000002</v>
      </c>
      <c r="AT7" s="81">
        <v>47157.52</v>
      </c>
      <c r="AU7" s="81">
        <v>47157.52</v>
      </c>
      <c r="AV7" s="81">
        <v>47157.52</v>
      </c>
      <c r="AW7" s="81">
        <v>47169.23</v>
      </c>
      <c r="AX7" s="81">
        <v>47169.23</v>
      </c>
      <c r="AY7" s="81">
        <v>47169.23</v>
      </c>
      <c r="AZ7" s="81">
        <v>47169.23</v>
      </c>
      <c r="BA7" s="81">
        <v>47161.23</v>
      </c>
      <c r="BB7" s="81">
        <v>46870.87</v>
      </c>
      <c r="BC7" s="81">
        <v>46870.87</v>
      </c>
      <c r="BD7" s="81">
        <v>46992.2</v>
      </c>
      <c r="BE7" s="81">
        <v>46992.199999999983</v>
      </c>
      <c r="BF7" s="81">
        <v>46989.269999999975</v>
      </c>
      <c r="BG7" s="81">
        <v>46989.269999999982</v>
      </c>
      <c r="BH7" s="81">
        <v>46894.109999999986</v>
      </c>
      <c r="BI7" s="81">
        <v>46989.269999999982</v>
      </c>
      <c r="BJ7" s="81">
        <v>46989.269999999982</v>
      </c>
      <c r="BK7" s="81">
        <v>46968.629999999976</v>
      </c>
      <c r="BL7" s="81">
        <v>46968.629999999983</v>
      </c>
      <c r="BM7" s="81">
        <v>46975.829999999987</v>
      </c>
      <c r="BN7" s="81">
        <v>46975.829999999973</v>
      </c>
      <c r="BO7" s="81">
        <v>46975.829999999973</v>
      </c>
      <c r="BP7" s="81">
        <v>46975.829999999973</v>
      </c>
      <c r="BQ7" s="238">
        <v>46976.199999999983</v>
      </c>
      <c r="BR7" s="238">
        <v>46976.199999999983</v>
      </c>
      <c r="BS7" s="238">
        <v>46976.199999999983</v>
      </c>
      <c r="BT7" s="238">
        <v>46976.199999999983</v>
      </c>
      <c r="BU7" s="238">
        <v>47013.729999999981</v>
      </c>
      <c r="BV7" s="238">
        <v>46994.189999999973</v>
      </c>
      <c r="BW7" s="238">
        <v>47016.259999999987</v>
      </c>
      <c r="BX7" s="238">
        <v>47082.249999999993</v>
      </c>
      <c r="BY7" s="81">
        <v>47314.959999999977</v>
      </c>
      <c r="BZ7" s="81">
        <v>47324.669999999984</v>
      </c>
      <c r="CA7" s="238">
        <v>47324.669999999984</v>
      </c>
      <c r="CB7" s="81">
        <v>47314.959999999992</v>
      </c>
      <c r="CC7" s="81">
        <v>47474.49</v>
      </c>
      <c r="CD7" s="81">
        <v>47474.489999999991</v>
      </c>
      <c r="CE7" s="81">
        <v>47474.49</v>
      </c>
      <c r="CF7" s="396"/>
      <c r="CG7" s="81">
        <f t="shared" ref="CG7:CG26" si="0">+G7</f>
        <v>35449.85</v>
      </c>
      <c r="CH7" s="81">
        <f t="shared" ref="CH7:CH26" si="1">+K7</f>
        <v>35449.85</v>
      </c>
      <c r="CI7" s="81">
        <f t="shared" ref="CI7:CI26" si="2">+O7</f>
        <v>36894.85</v>
      </c>
      <c r="CJ7" s="81">
        <f t="shared" ref="CJ7:CJ26" si="3">+S7</f>
        <v>36899.25</v>
      </c>
      <c r="CK7" s="81">
        <f t="shared" ref="CK7:CK26" si="4">+W7</f>
        <v>47547</v>
      </c>
      <c r="CL7" s="81">
        <f t="shared" ref="CL7:CL26" si="5">+AA7</f>
        <v>47543.13</v>
      </c>
      <c r="CM7" s="81">
        <f t="shared" ref="CM7:CM26" si="6">+AE7</f>
        <v>47565.189999999988</v>
      </c>
      <c r="CN7" s="81">
        <f t="shared" ref="CN7:CN26" si="7">+AI7</f>
        <v>47160.98</v>
      </c>
      <c r="CO7" s="81">
        <f t="shared" ref="CO7:CO26" si="8">+AM7</f>
        <v>47092.3</v>
      </c>
      <c r="CP7" s="81">
        <f t="shared" ref="CP7:CP26" si="9">+AQ7</f>
        <v>47138.22</v>
      </c>
      <c r="CQ7" s="81">
        <f t="shared" ref="CQ7:CQ26" si="10">+AU7</f>
        <v>47157.52</v>
      </c>
      <c r="CR7" s="81">
        <f t="shared" ref="CR7:CR26" si="11">+AY7</f>
        <v>47169.23</v>
      </c>
      <c r="CS7" s="81">
        <f t="shared" ref="CS7:CS26" si="12">+BC7</f>
        <v>46870.87</v>
      </c>
      <c r="CT7" s="81">
        <f t="shared" ref="CT7:CT26" si="13">+BG7</f>
        <v>46989.269999999982</v>
      </c>
      <c r="CU7" s="81">
        <f t="shared" ref="CU7:CU26" si="14">+BK7</f>
        <v>46968.629999999976</v>
      </c>
      <c r="CV7" s="81">
        <f t="shared" ref="CV7:CV26" si="15">+BO7</f>
        <v>46975.829999999973</v>
      </c>
      <c r="CW7" s="81">
        <f>BS7</f>
        <v>46976.199999999983</v>
      </c>
      <c r="CX7" s="81">
        <f>BW7</f>
        <v>47016.259999999987</v>
      </c>
      <c r="CY7" s="81">
        <f>CA7</f>
        <v>47324.669999999984</v>
      </c>
      <c r="CZ7" s="81">
        <f>CE7</f>
        <v>47474.49</v>
      </c>
    </row>
    <row r="8" spans="2:104" outlineLevel="1">
      <c r="B8" s="90" t="s">
        <v>5</v>
      </c>
      <c r="C8" s="91" t="s">
        <v>6</v>
      </c>
      <c r="D8" s="92">
        <v>39129.81</v>
      </c>
      <c r="E8" s="92">
        <v>39129.81</v>
      </c>
      <c r="F8" s="92">
        <v>39129.81</v>
      </c>
      <c r="G8" s="92">
        <v>39129.81</v>
      </c>
      <c r="H8" s="92">
        <v>39129.81</v>
      </c>
      <c r="I8" s="92">
        <v>39129.81</v>
      </c>
      <c r="J8" s="93">
        <v>39188.269999999997</v>
      </c>
      <c r="K8" s="92">
        <v>39188.269999999997</v>
      </c>
      <c r="L8" s="92">
        <v>39188.269999999997</v>
      </c>
      <c r="M8" s="92">
        <v>39188.269999999997</v>
      </c>
      <c r="N8" s="92">
        <v>39188.269999999997</v>
      </c>
      <c r="O8" s="92">
        <v>46221.13</v>
      </c>
      <c r="P8" s="92">
        <v>46221.13</v>
      </c>
      <c r="Q8" s="92">
        <v>46221.13</v>
      </c>
      <c r="R8" s="92">
        <v>46845.63</v>
      </c>
      <c r="S8" s="92">
        <v>46845.79</v>
      </c>
      <c r="T8" s="92">
        <v>46783.5</v>
      </c>
      <c r="U8" s="92">
        <v>46783.5</v>
      </c>
      <c r="V8" s="94">
        <v>46783.5</v>
      </c>
      <c r="W8" s="94">
        <v>46784</v>
      </c>
      <c r="X8" s="94">
        <v>46784</v>
      </c>
      <c r="Y8" s="94">
        <v>46738.8</v>
      </c>
      <c r="Z8" s="94">
        <v>46804.5</v>
      </c>
      <c r="AA8" s="94">
        <v>46716.74</v>
      </c>
      <c r="AB8" s="94">
        <v>46668.84</v>
      </c>
      <c r="AC8" s="81">
        <v>46591.749999999993</v>
      </c>
      <c r="AD8" s="81">
        <v>46483.14</v>
      </c>
      <c r="AE8" s="81">
        <v>50552.22</v>
      </c>
      <c r="AF8" s="81">
        <v>50552.22</v>
      </c>
      <c r="AG8" s="81">
        <v>49972.12</v>
      </c>
      <c r="AH8" s="81">
        <v>60383.8</v>
      </c>
      <c r="AI8" s="81">
        <v>68656.41</v>
      </c>
      <c r="AJ8" s="81">
        <v>68656.41</v>
      </c>
      <c r="AK8" s="81">
        <v>68656</v>
      </c>
      <c r="AL8" s="81">
        <v>68656</v>
      </c>
      <c r="AM8" s="81">
        <v>68656.41</v>
      </c>
      <c r="AN8" s="81">
        <v>68658.42</v>
      </c>
      <c r="AO8" s="81">
        <v>68597.62</v>
      </c>
      <c r="AP8" s="81">
        <v>68553.210000000006</v>
      </c>
      <c r="AQ8" s="81">
        <v>68658.42</v>
      </c>
      <c r="AR8" s="81">
        <v>68658.42</v>
      </c>
      <c r="AS8" s="81">
        <v>68658.42</v>
      </c>
      <c r="AT8" s="81">
        <v>68658.42</v>
      </c>
      <c r="AU8" s="81">
        <v>68658.42</v>
      </c>
      <c r="AV8" s="81">
        <v>68658.42</v>
      </c>
      <c r="AW8" s="81">
        <v>68658.42</v>
      </c>
      <c r="AX8" s="81">
        <v>74831.55</v>
      </c>
      <c r="AY8" s="81">
        <v>74831.55</v>
      </c>
      <c r="AZ8" s="81">
        <v>74831.55</v>
      </c>
      <c r="BA8" s="81">
        <v>74831.55</v>
      </c>
      <c r="BB8" s="81">
        <v>74831.55</v>
      </c>
      <c r="BC8" s="81">
        <v>74898.11</v>
      </c>
      <c r="BD8" s="81">
        <v>74898.11</v>
      </c>
      <c r="BE8" s="81">
        <v>74898.11</v>
      </c>
      <c r="BF8" s="81">
        <v>74898.109999999986</v>
      </c>
      <c r="BG8" s="81">
        <v>74897.540000000023</v>
      </c>
      <c r="BH8" s="81">
        <v>74753.450000000012</v>
      </c>
      <c r="BI8" s="81">
        <v>74737.290000000008</v>
      </c>
      <c r="BJ8" s="81">
        <v>74881.380000000019</v>
      </c>
      <c r="BK8" s="81">
        <v>74881.379999999976</v>
      </c>
      <c r="BL8" s="81">
        <v>74881.37999999999</v>
      </c>
      <c r="BM8" s="81">
        <v>74881.37999999999</v>
      </c>
      <c r="BN8" s="81">
        <v>74881.38</v>
      </c>
      <c r="BO8" s="81">
        <v>74881.37999999999</v>
      </c>
      <c r="BP8" s="81">
        <v>74881.380000000019</v>
      </c>
      <c r="BQ8" s="238">
        <v>74881.380000000034</v>
      </c>
      <c r="BR8" s="238">
        <v>74967.69</v>
      </c>
      <c r="BS8" s="238">
        <v>74881.380000000019</v>
      </c>
      <c r="BT8" s="238">
        <v>74881.380000000019</v>
      </c>
      <c r="BU8" s="238">
        <v>74945.26999999999</v>
      </c>
      <c r="BV8" s="238">
        <v>75077.650000000009</v>
      </c>
      <c r="BW8" s="238">
        <v>75077.64999999998</v>
      </c>
      <c r="BX8" s="238">
        <v>75077.650000000009</v>
      </c>
      <c r="BY8" s="238">
        <v>68278.12000000001</v>
      </c>
      <c r="BZ8" s="238">
        <v>68278.120000000024</v>
      </c>
      <c r="CA8" s="238">
        <v>68278.12000000001</v>
      </c>
      <c r="CB8" s="81">
        <v>68278.120000000024</v>
      </c>
      <c r="CC8" s="81">
        <v>68465.630000000019</v>
      </c>
      <c r="CD8" s="81">
        <v>68565.840000000026</v>
      </c>
      <c r="CE8" s="81">
        <v>68565.840000000026</v>
      </c>
      <c r="CF8" s="396"/>
      <c r="CG8" s="81">
        <f t="shared" si="0"/>
        <v>39129.81</v>
      </c>
      <c r="CH8" s="81">
        <f t="shared" si="1"/>
        <v>39188.269999999997</v>
      </c>
      <c r="CI8" s="81">
        <f t="shared" si="2"/>
        <v>46221.13</v>
      </c>
      <c r="CJ8" s="81">
        <f t="shared" si="3"/>
        <v>46845.79</v>
      </c>
      <c r="CK8" s="81">
        <f t="shared" si="4"/>
        <v>46784</v>
      </c>
      <c r="CL8" s="81">
        <f t="shared" si="5"/>
        <v>46716.74</v>
      </c>
      <c r="CM8" s="81">
        <f t="shared" si="6"/>
        <v>50552.22</v>
      </c>
      <c r="CN8" s="81">
        <f t="shared" si="7"/>
        <v>68656.41</v>
      </c>
      <c r="CO8" s="81">
        <f t="shared" si="8"/>
        <v>68656.41</v>
      </c>
      <c r="CP8" s="81">
        <f t="shared" si="9"/>
        <v>68658.42</v>
      </c>
      <c r="CQ8" s="81">
        <f t="shared" si="10"/>
        <v>68658.42</v>
      </c>
      <c r="CR8" s="81">
        <f t="shared" si="11"/>
        <v>74831.55</v>
      </c>
      <c r="CS8" s="81">
        <f t="shared" si="12"/>
        <v>74898.11</v>
      </c>
      <c r="CT8" s="81">
        <f t="shared" si="13"/>
        <v>74897.540000000023</v>
      </c>
      <c r="CU8" s="81">
        <f t="shared" si="14"/>
        <v>74881.379999999976</v>
      </c>
      <c r="CV8" s="81">
        <f t="shared" si="15"/>
        <v>74881.37999999999</v>
      </c>
      <c r="CW8" s="81">
        <f t="shared" ref="CW8:CW26" si="16">BS8</f>
        <v>74881.380000000019</v>
      </c>
      <c r="CX8" s="81">
        <f t="shared" ref="CX8:CX26" si="17">BW8</f>
        <v>75077.64999999998</v>
      </c>
      <c r="CY8" s="81">
        <f t="shared" ref="CY8:CY26" si="18">CA8</f>
        <v>68278.12000000001</v>
      </c>
      <c r="CZ8" s="81">
        <f t="shared" ref="CZ8:CZ25" si="19">CE8</f>
        <v>68565.840000000026</v>
      </c>
    </row>
    <row r="9" spans="2:104" outlineLevel="1">
      <c r="B9" s="90" t="s">
        <v>7</v>
      </c>
      <c r="C9" s="91" t="s">
        <v>8</v>
      </c>
      <c r="D9" s="92">
        <v>69138.070000000007</v>
      </c>
      <c r="E9" s="92">
        <v>69355.12</v>
      </c>
      <c r="F9" s="92">
        <v>69311.88</v>
      </c>
      <c r="G9" s="92">
        <v>69311.88</v>
      </c>
      <c r="H9" s="92">
        <v>69311.88</v>
      </c>
      <c r="I9" s="92">
        <v>69316.11</v>
      </c>
      <c r="J9" s="93">
        <v>69824.53</v>
      </c>
      <c r="K9" s="92">
        <v>69824.53</v>
      </c>
      <c r="L9" s="92">
        <v>69828.89</v>
      </c>
      <c r="M9" s="92">
        <v>69812.17</v>
      </c>
      <c r="N9" s="92">
        <v>69774.740000000005</v>
      </c>
      <c r="O9" s="92">
        <v>69501.13</v>
      </c>
      <c r="P9" s="92">
        <v>69503.3</v>
      </c>
      <c r="Q9" s="92">
        <v>69319.72</v>
      </c>
      <c r="R9" s="92">
        <v>69317.45</v>
      </c>
      <c r="S9" s="92">
        <v>69317.55</v>
      </c>
      <c r="T9" s="92">
        <v>69317.55</v>
      </c>
      <c r="U9" s="92">
        <v>69318.55</v>
      </c>
      <c r="V9" s="94">
        <v>69351.149999999994</v>
      </c>
      <c r="W9" s="94">
        <v>69278</v>
      </c>
      <c r="X9" s="94">
        <v>69313</v>
      </c>
      <c r="Y9" s="94">
        <v>69579.8</v>
      </c>
      <c r="Z9" s="94">
        <v>69585.33</v>
      </c>
      <c r="AA9" s="94">
        <v>69439.94</v>
      </c>
      <c r="AB9" s="94">
        <v>69421.85000000002</v>
      </c>
      <c r="AC9" s="81">
        <v>69421.850000000035</v>
      </c>
      <c r="AD9" s="81">
        <v>69119.030000000028</v>
      </c>
      <c r="AE9" s="81">
        <v>69223.76999999999</v>
      </c>
      <c r="AF9" s="81">
        <v>69465.09</v>
      </c>
      <c r="AG9" s="81">
        <v>69293.99000000002</v>
      </c>
      <c r="AH9" s="81">
        <v>69280.34</v>
      </c>
      <c r="AI9" s="81">
        <v>69328.87</v>
      </c>
      <c r="AJ9" s="81">
        <v>69272.039999999994</v>
      </c>
      <c r="AK9" s="81">
        <v>74738</v>
      </c>
      <c r="AL9" s="81">
        <v>74741</v>
      </c>
      <c r="AM9" s="81">
        <v>74738.33</v>
      </c>
      <c r="AN9" s="81">
        <v>74738.33</v>
      </c>
      <c r="AO9" s="81">
        <v>74714.100000000006</v>
      </c>
      <c r="AP9" s="81">
        <v>74714.100000000006</v>
      </c>
      <c r="AQ9" s="81">
        <v>74712.94</v>
      </c>
      <c r="AR9" s="81">
        <v>74712.94</v>
      </c>
      <c r="AS9" s="81">
        <v>78213.17</v>
      </c>
      <c r="AT9" s="81">
        <v>78212.679999999993</v>
      </c>
      <c r="AU9" s="81">
        <v>78212.679999999993</v>
      </c>
      <c r="AV9" s="81">
        <v>78212.679999999993</v>
      </c>
      <c r="AW9" s="81">
        <v>78152.45</v>
      </c>
      <c r="AX9" s="81">
        <v>78152.45</v>
      </c>
      <c r="AY9" s="81">
        <v>78152.45</v>
      </c>
      <c r="AZ9" s="81">
        <v>78152.45</v>
      </c>
      <c r="BA9" s="81">
        <v>78152.45</v>
      </c>
      <c r="BB9" s="81">
        <v>78151.460000000006</v>
      </c>
      <c r="BC9" s="81">
        <v>78153.91</v>
      </c>
      <c r="BD9" s="81">
        <v>77628.490000000005</v>
      </c>
      <c r="BE9" s="81">
        <v>77628.489999999947</v>
      </c>
      <c r="BF9" s="81">
        <v>77628.489999999962</v>
      </c>
      <c r="BG9" s="81">
        <v>77628.489999999947</v>
      </c>
      <c r="BH9" s="81">
        <v>77633.149999999951</v>
      </c>
      <c r="BI9" s="81">
        <v>77633.149999999936</v>
      </c>
      <c r="BJ9" s="81">
        <v>77633.149999999936</v>
      </c>
      <c r="BK9" s="81">
        <v>77633.149999999965</v>
      </c>
      <c r="BL9" s="81">
        <v>77633.149999999965</v>
      </c>
      <c r="BM9" s="81">
        <v>77633.149999999951</v>
      </c>
      <c r="BN9" s="81">
        <v>77667.329999999944</v>
      </c>
      <c r="BO9" s="81">
        <v>77667.329999999958</v>
      </c>
      <c r="BP9" s="81">
        <v>77667.329999999973</v>
      </c>
      <c r="BQ9" s="238">
        <v>77667.329999999958</v>
      </c>
      <c r="BR9" s="238">
        <v>77672.249999999971</v>
      </c>
      <c r="BS9" s="238">
        <v>77672.249999999971</v>
      </c>
      <c r="BT9" s="238">
        <v>77672.249999999985</v>
      </c>
      <c r="BU9" s="238">
        <v>77672.289999999994</v>
      </c>
      <c r="BV9" s="238">
        <v>77696.55</v>
      </c>
      <c r="BW9" s="238">
        <v>77696.55</v>
      </c>
      <c r="BX9" s="238">
        <v>77696.549999999988</v>
      </c>
      <c r="BY9" s="238">
        <v>77696.55</v>
      </c>
      <c r="BZ9" s="238">
        <v>77696.55</v>
      </c>
      <c r="CA9" s="238">
        <v>77719.569999999992</v>
      </c>
      <c r="CB9" s="81">
        <v>77719.569999999978</v>
      </c>
      <c r="CC9" s="81">
        <v>77719.569999999992</v>
      </c>
      <c r="CD9" s="81">
        <v>77719.570000000007</v>
      </c>
      <c r="CE9" s="81">
        <v>77719.570000000022</v>
      </c>
      <c r="CF9" s="396"/>
      <c r="CG9" s="81">
        <f t="shared" si="0"/>
        <v>69311.88</v>
      </c>
      <c r="CH9" s="81">
        <f t="shared" si="1"/>
        <v>69824.53</v>
      </c>
      <c r="CI9" s="81">
        <f t="shared" si="2"/>
        <v>69501.13</v>
      </c>
      <c r="CJ9" s="81">
        <f t="shared" si="3"/>
        <v>69317.55</v>
      </c>
      <c r="CK9" s="81">
        <f t="shared" si="4"/>
        <v>69278</v>
      </c>
      <c r="CL9" s="81">
        <f t="shared" si="5"/>
        <v>69439.94</v>
      </c>
      <c r="CM9" s="81">
        <f t="shared" si="6"/>
        <v>69223.76999999999</v>
      </c>
      <c r="CN9" s="81">
        <f t="shared" si="7"/>
        <v>69328.87</v>
      </c>
      <c r="CO9" s="81">
        <f t="shared" si="8"/>
        <v>74738.33</v>
      </c>
      <c r="CP9" s="81">
        <f t="shared" si="9"/>
        <v>74712.94</v>
      </c>
      <c r="CQ9" s="81">
        <f t="shared" si="10"/>
        <v>78212.679999999993</v>
      </c>
      <c r="CR9" s="81">
        <f t="shared" si="11"/>
        <v>78152.45</v>
      </c>
      <c r="CS9" s="81">
        <f t="shared" si="12"/>
        <v>78153.91</v>
      </c>
      <c r="CT9" s="81">
        <f t="shared" si="13"/>
        <v>77628.489999999947</v>
      </c>
      <c r="CU9" s="81">
        <f t="shared" si="14"/>
        <v>77633.149999999965</v>
      </c>
      <c r="CV9" s="81">
        <f t="shared" si="15"/>
        <v>77667.329999999958</v>
      </c>
      <c r="CW9" s="81">
        <f t="shared" si="16"/>
        <v>77672.249999999971</v>
      </c>
      <c r="CX9" s="81">
        <f t="shared" si="17"/>
        <v>77696.55</v>
      </c>
      <c r="CY9" s="81">
        <f t="shared" si="18"/>
        <v>77719.569999999992</v>
      </c>
      <c r="CZ9" s="81">
        <f t="shared" si="19"/>
        <v>77719.570000000022</v>
      </c>
    </row>
    <row r="10" spans="2:104" outlineLevel="1">
      <c r="B10" s="90" t="s">
        <v>9</v>
      </c>
      <c r="C10" s="91" t="s">
        <v>6</v>
      </c>
      <c r="D10" s="92">
        <v>49670.12</v>
      </c>
      <c r="E10" s="92">
        <v>49665.32</v>
      </c>
      <c r="F10" s="92">
        <v>49774</v>
      </c>
      <c r="G10" s="92">
        <v>54987</v>
      </c>
      <c r="H10" s="92">
        <v>54967</v>
      </c>
      <c r="I10" s="92">
        <v>54967</v>
      </c>
      <c r="J10" s="93">
        <v>54999.1</v>
      </c>
      <c r="K10" s="92">
        <v>54999.1</v>
      </c>
      <c r="L10" s="92">
        <v>54957.52</v>
      </c>
      <c r="M10" s="92">
        <v>54957.52</v>
      </c>
      <c r="N10" s="92">
        <v>54957.52</v>
      </c>
      <c r="O10" s="92">
        <v>54988.29</v>
      </c>
      <c r="P10" s="92">
        <v>54988.29</v>
      </c>
      <c r="Q10" s="92">
        <v>54988.29</v>
      </c>
      <c r="R10" s="92">
        <v>54988.29</v>
      </c>
      <c r="S10" s="92">
        <v>55085.35</v>
      </c>
      <c r="T10" s="92">
        <v>55085.35</v>
      </c>
      <c r="U10" s="92">
        <v>55085.41</v>
      </c>
      <c r="V10" s="94">
        <v>55085.41</v>
      </c>
      <c r="W10" s="94">
        <v>55085</v>
      </c>
      <c r="X10" s="94">
        <v>55085</v>
      </c>
      <c r="Y10" s="94">
        <v>55085</v>
      </c>
      <c r="Z10" s="94">
        <v>55085</v>
      </c>
      <c r="AA10" s="94">
        <v>55085</v>
      </c>
      <c r="AB10" s="94">
        <v>55085</v>
      </c>
      <c r="AC10" s="81">
        <v>55088</v>
      </c>
      <c r="AD10" s="81">
        <v>55090</v>
      </c>
      <c r="AE10" s="81">
        <v>55086</v>
      </c>
      <c r="AF10" s="81">
        <v>55089</v>
      </c>
      <c r="AG10" s="81">
        <v>55091</v>
      </c>
      <c r="AH10" s="81">
        <v>55144.85</v>
      </c>
      <c r="AI10" s="81">
        <v>54977.68</v>
      </c>
      <c r="AJ10" s="81">
        <v>55511.65</v>
      </c>
      <c r="AK10" s="81">
        <v>55512</v>
      </c>
      <c r="AL10" s="81">
        <v>55512</v>
      </c>
      <c r="AM10" s="81">
        <v>55511.65</v>
      </c>
      <c r="AN10" s="81">
        <v>55511.65</v>
      </c>
      <c r="AO10" s="81">
        <v>56154.51</v>
      </c>
      <c r="AP10" s="81">
        <v>56101.67</v>
      </c>
      <c r="AQ10" s="81">
        <v>56101.67</v>
      </c>
      <c r="AR10" s="81">
        <v>56101.67</v>
      </c>
      <c r="AS10" s="81">
        <v>56101.67</v>
      </c>
      <c r="AT10" s="81">
        <v>56101.67</v>
      </c>
      <c r="AU10" s="81">
        <v>56101.67</v>
      </c>
      <c r="AV10" s="81">
        <v>56101.67</v>
      </c>
      <c r="AW10" s="81">
        <v>56101.67</v>
      </c>
      <c r="AX10" s="81">
        <v>56101.67</v>
      </c>
      <c r="AY10" s="81">
        <v>56101.67</v>
      </c>
      <c r="AZ10" s="81">
        <v>56101.67</v>
      </c>
      <c r="BA10" s="81">
        <v>54595.23</v>
      </c>
      <c r="BB10" s="81">
        <v>56101.67</v>
      </c>
      <c r="BC10" s="81">
        <v>56028.99</v>
      </c>
      <c r="BD10" s="81">
        <v>54522.55</v>
      </c>
      <c r="BE10" s="81">
        <v>54522.549999999988</v>
      </c>
      <c r="BF10" s="81">
        <v>54522.549999999988</v>
      </c>
      <c r="BG10" s="81">
        <v>54522.709999999992</v>
      </c>
      <c r="BH10" s="81">
        <v>55992.44999999999</v>
      </c>
      <c r="BI10" s="81">
        <v>55992.44999999999</v>
      </c>
      <c r="BJ10" s="81">
        <v>55992.449999999983</v>
      </c>
      <c r="BK10" s="81">
        <v>55992.44999999999</v>
      </c>
      <c r="BL10" s="81">
        <v>57232.130000000005</v>
      </c>
      <c r="BM10" s="81">
        <v>56104.959999999999</v>
      </c>
      <c r="BN10" s="81">
        <v>55998.159999999982</v>
      </c>
      <c r="BO10" s="81">
        <v>55998.159999999989</v>
      </c>
      <c r="BP10" s="81">
        <v>55998.159999999974</v>
      </c>
      <c r="BQ10" s="238">
        <v>55998.159999999974</v>
      </c>
      <c r="BR10" s="238">
        <v>55998.159999999982</v>
      </c>
      <c r="BS10" s="238">
        <v>55998.159999999982</v>
      </c>
      <c r="BT10" s="238">
        <v>55998.159999999974</v>
      </c>
      <c r="BU10" s="238">
        <v>55998.159999999982</v>
      </c>
      <c r="BV10" s="238">
        <v>55954.979999999981</v>
      </c>
      <c r="BW10" s="238">
        <v>55954.979999999974</v>
      </c>
      <c r="BX10" s="238">
        <v>55122.889999999992</v>
      </c>
      <c r="BY10" s="238">
        <v>55122.889999999978</v>
      </c>
      <c r="BZ10" s="238">
        <v>54768.779999999992</v>
      </c>
      <c r="CA10" s="238">
        <v>54768.779999999992</v>
      </c>
      <c r="CB10" s="81">
        <v>54768.779999999992</v>
      </c>
      <c r="CC10" s="81">
        <v>54768.78</v>
      </c>
      <c r="CD10" s="81">
        <v>54841.26999999999</v>
      </c>
      <c r="CE10" s="81">
        <v>54846.639999999992</v>
      </c>
      <c r="CF10" s="396"/>
      <c r="CG10" s="81">
        <f t="shared" si="0"/>
        <v>54987</v>
      </c>
      <c r="CH10" s="81">
        <f t="shared" si="1"/>
        <v>54999.1</v>
      </c>
      <c r="CI10" s="81">
        <f t="shared" si="2"/>
        <v>54988.29</v>
      </c>
      <c r="CJ10" s="81">
        <f t="shared" si="3"/>
        <v>55085.35</v>
      </c>
      <c r="CK10" s="81">
        <f t="shared" si="4"/>
        <v>55085</v>
      </c>
      <c r="CL10" s="81">
        <f t="shared" si="5"/>
        <v>55085</v>
      </c>
      <c r="CM10" s="81">
        <f t="shared" si="6"/>
        <v>55086</v>
      </c>
      <c r="CN10" s="81">
        <f t="shared" si="7"/>
        <v>54977.68</v>
      </c>
      <c r="CO10" s="81">
        <f t="shared" si="8"/>
        <v>55511.65</v>
      </c>
      <c r="CP10" s="81">
        <f t="shared" si="9"/>
        <v>56101.67</v>
      </c>
      <c r="CQ10" s="81">
        <f t="shared" si="10"/>
        <v>56101.67</v>
      </c>
      <c r="CR10" s="81">
        <f t="shared" si="11"/>
        <v>56101.67</v>
      </c>
      <c r="CS10" s="81">
        <f t="shared" si="12"/>
        <v>56028.99</v>
      </c>
      <c r="CT10" s="81">
        <f t="shared" si="13"/>
        <v>54522.709999999992</v>
      </c>
      <c r="CU10" s="81">
        <f t="shared" si="14"/>
        <v>55992.44999999999</v>
      </c>
      <c r="CV10" s="81">
        <f t="shared" si="15"/>
        <v>55998.159999999989</v>
      </c>
      <c r="CW10" s="81">
        <f t="shared" si="16"/>
        <v>55998.159999999982</v>
      </c>
      <c r="CX10" s="81">
        <f t="shared" si="17"/>
        <v>55954.979999999974</v>
      </c>
      <c r="CY10" s="81">
        <f t="shared" si="18"/>
        <v>54768.779999999992</v>
      </c>
      <c r="CZ10" s="81">
        <f t="shared" si="19"/>
        <v>54846.639999999992</v>
      </c>
    </row>
    <row r="11" spans="2:104" outlineLevel="1">
      <c r="B11" s="90" t="s">
        <v>10</v>
      </c>
      <c r="C11" s="91" t="s">
        <v>11</v>
      </c>
      <c r="D11" s="92">
        <v>39276.29</v>
      </c>
      <c r="E11" s="92">
        <v>39276.29</v>
      </c>
      <c r="F11" s="92">
        <v>39276.29</v>
      </c>
      <c r="G11" s="92">
        <v>39276.29</v>
      </c>
      <c r="H11" s="92">
        <v>39276.29</v>
      </c>
      <c r="I11" s="92">
        <v>39293.21</v>
      </c>
      <c r="J11" s="93">
        <v>39293.21</v>
      </c>
      <c r="K11" s="92">
        <v>39293.21</v>
      </c>
      <c r="L11" s="92">
        <v>39775.06</v>
      </c>
      <c r="M11" s="92">
        <v>39775.06</v>
      </c>
      <c r="N11" s="92">
        <v>39775.06</v>
      </c>
      <c r="O11" s="92">
        <v>43209.91</v>
      </c>
      <c r="P11" s="92">
        <v>43178.2</v>
      </c>
      <c r="Q11" s="92">
        <v>43178.2</v>
      </c>
      <c r="R11" s="92">
        <v>43214.81</v>
      </c>
      <c r="S11" s="92">
        <v>51512</v>
      </c>
      <c r="T11" s="92">
        <v>51512</v>
      </c>
      <c r="U11" s="92">
        <v>51531.71</v>
      </c>
      <c r="V11" s="94">
        <v>51531.71</v>
      </c>
      <c r="W11" s="94">
        <v>51526</v>
      </c>
      <c r="X11" s="94">
        <v>51526</v>
      </c>
      <c r="Y11" s="94">
        <v>51566</v>
      </c>
      <c r="Z11" s="94">
        <v>51526.09</v>
      </c>
      <c r="AA11" s="94">
        <v>53213.42</v>
      </c>
      <c r="AB11" s="94">
        <v>53332.34</v>
      </c>
      <c r="AC11" s="81">
        <v>53332.34</v>
      </c>
      <c r="AD11" s="81">
        <v>53332.34</v>
      </c>
      <c r="AE11" s="81">
        <v>53447.63</v>
      </c>
      <c r="AF11" s="81">
        <v>53447.62999999999</v>
      </c>
      <c r="AG11" s="81">
        <v>53454.9</v>
      </c>
      <c r="AH11" s="81">
        <v>53457.72</v>
      </c>
      <c r="AI11" s="81">
        <v>53457.72</v>
      </c>
      <c r="AJ11" s="81">
        <v>53521.45</v>
      </c>
      <c r="AK11" s="81">
        <v>53521</v>
      </c>
      <c r="AL11" s="81">
        <v>53522</v>
      </c>
      <c r="AM11" s="81">
        <v>53523.97</v>
      </c>
      <c r="AN11" s="81">
        <v>53523.97</v>
      </c>
      <c r="AO11" s="81">
        <v>53523.97</v>
      </c>
      <c r="AP11" s="81">
        <v>53523.97</v>
      </c>
      <c r="AQ11" s="81">
        <v>53524.37</v>
      </c>
      <c r="AR11" s="81">
        <v>53524.37</v>
      </c>
      <c r="AS11" s="81">
        <v>53524.37</v>
      </c>
      <c r="AT11" s="81">
        <v>53524.37</v>
      </c>
      <c r="AU11" s="81">
        <v>53523.99</v>
      </c>
      <c r="AV11" s="81">
        <v>53523.99</v>
      </c>
      <c r="AW11" s="81">
        <v>53569.03</v>
      </c>
      <c r="AX11" s="81">
        <v>53649.35</v>
      </c>
      <c r="AY11" s="81">
        <v>53649.35</v>
      </c>
      <c r="AZ11" s="81">
        <v>53659.12</v>
      </c>
      <c r="BA11" s="81">
        <v>53659.12</v>
      </c>
      <c r="BB11" s="81">
        <v>53659.12</v>
      </c>
      <c r="BC11" s="81">
        <v>53649.31</v>
      </c>
      <c r="BD11" s="81">
        <v>53643.14</v>
      </c>
      <c r="BE11" s="81">
        <v>53325.159999999989</v>
      </c>
      <c r="BF11" s="81">
        <v>53325.159999999982</v>
      </c>
      <c r="BG11" s="81">
        <v>53325.159999999982</v>
      </c>
      <c r="BH11" s="81">
        <v>53131.469999999987</v>
      </c>
      <c r="BI11" s="81">
        <v>53116.74</v>
      </c>
      <c r="BJ11" s="81">
        <v>53116.739999999991</v>
      </c>
      <c r="BK11" s="81">
        <v>53116.739999999991</v>
      </c>
      <c r="BL11" s="81">
        <v>53204.779999999992</v>
      </c>
      <c r="BM11" s="81">
        <v>53204.779999999984</v>
      </c>
      <c r="BN11" s="81">
        <v>53204.779999999984</v>
      </c>
      <c r="BO11" s="81">
        <v>53204.779999999984</v>
      </c>
      <c r="BP11" s="81">
        <v>53204.77999999997</v>
      </c>
      <c r="BQ11" s="238">
        <v>53204.779999999992</v>
      </c>
      <c r="BR11" s="238">
        <v>53204.78</v>
      </c>
      <c r="BS11" s="238">
        <v>53204.780000000006</v>
      </c>
      <c r="BT11" s="238">
        <v>53204.78</v>
      </c>
      <c r="BU11" s="238">
        <v>53121.05999999999</v>
      </c>
      <c r="BV11" s="238">
        <v>53121.05999999999</v>
      </c>
      <c r="BW11" s="238">
        <v>53121.059999999983</v>
      </c>
      <c r="BX11" s="238">
        <v>53225.66</v>
      </c>
      <c r="BY11" s="238">
        <v>53225.659999999996</v>
      </c>
      <c r="BZ11" s="238">
        <v>53225.66</v>
      </c>
      <c r="CA11" s="238">
        <v>53225.659999999996</v>
      </c>
      <c r="CB11" s="81">
        <v>53225.659999999982</v>
      </c>
      <c r="CC11" s="81">
        <v>53225.659999999982</v>
      </c>
      <c r="CD11" s="81">
        <v>53225.659999999989</v>
      </c>
      <c r="CE11" s="81">
        <v>53225.659999999996</v>
      </c>
      <c r="CF11" s="396"/>
      <c r="CG11" s="81">
        <f t="shared" si="0"/>
        <v>39276.29</v>
      </c>
      <c r="CH11" s="81">
        <f t="shared" si="1"/>
        <v>39293.21</v>
      </c>
      <c r="CI11" s="81">
        <f t="shared" si="2"/>
        <v>43209.91</v>
      </c>
      <c r="CJ11" s="81">
        <f t="shared" si="3"/>
        <v>51512</v>
      </c>
      <c r="CK11" s="81">
        <f t="shared" si="4"/>
        <v>51526</v>
      </c>
      <c r="CL11" s="81">
        <f t="shared" si="5"/>
        <v>53213.42</v>
      </c>
      <c r="CM11" s="81">
        <f t="shared" si="6"/>
        <v>53447.63</v>
      </c>
      <c r="CN11" s="81">
        <f t="shared" si="7"/>
        <v>53457.72</v>
      </c>
      <c r="CO11" s="81">
        <f t="shared" si="8"/>
        <v>53523.97</v>
      </c>
      <c r="CP11" s="81">
        <f t="shared" si="9"/>
        <v>53524.37</v>
      </c>
      <c r="CQ11" s="81">
        <f t="shared" si="10"/>
        <v>53523.99</v>
      </c>
      <c r="CR11" s="81">
        <f t="shared" si="11"/>
        <v>53649.35</v>
      </c>
      <c r="CS11" s="81">
        <f t="shared" si="12"/>
        <v>53649.31</v>
      </c>
      <c r="CT11" s="81">
        <f t="shared" si="13"/>
        <v>53325.159999999982</v>
      </c>
      <c r="CU11" s="81">
        <f t="shared" si="14"/>
        <v>53116.739999999991</v>
      </c>
      <c r="CV11" s="81">
        <f t="shared" si="15"/>
        <v>53204.779999999984</v>
      </c>
      <c r="CW11" s="81">
        <f t="shared" si="16"/>
        <v>53204.780000000006</v>
      </c>
      <c r="CX11" s="81">
        <f t="shared" si="17"/>
        <v>53121.059999999983</v>
      </c>
      <c r="CY11" s="81">
        <f t="shared" si="18"/>
        <v>53225.659999999996</v>
      </c>
      <c r="CZ11" s="81">
        <f t="shared" si="19"/>
        <v>53225.659999999996</v>
      </c>
    </row>
    <row r="12" spans="2:104" outlineLevel="1">
      <c r="B12" s="90" t="s">
        <v>12</v>
      </c>
      <c r="C12" s="91" t="s">
        <v>4</v>
      </c>
      <c r="D12" s="92">
        <v>20757.07</v>
      </c>
      <c r="E12" s="92">
        <v>20757.07</v>
      </c>
      <c r="F12" s="92">
        <v>20757.07</v>
      </c>
      <c r="G12" s="92">
        <v>20757.07</v>
      </c>
      <c r="H12" s="92">
        <v>20757.07</v>
      </c>
      <c r="I12" s="92">
        <v>20757.07</v>
      </c>
      <c r="J12" s="93">
        <v>20805.560000000001</v>
      </c>
      <c r="K12" s="92">
        <v>20805.560000000001</v>
      </c>
      <c r="L12" s="92">
        <v>20805.560000000001</v>
      </c>
      <c r="M12" s="92">
        <v>20808.36</v>
      </c>
      <c r="N12" s="92">
        <v>20809.09</v>
      </c>
      <c r="O12" s="92">
        <v>20809.09</v>
      </c>
      <c r="P12" s="92">
        <v>21360</v>
      </c>
      <c r="Q12" s="92">
        <v>21360.33</v>
      </c>
      <c r="R12" s="92">
        <v>21360.33</v>
      </c>
      <c r="S12" s="92">
        <v>21360.33</v>
      </c>
      <c r="T12" s="92">
        <v>21360.33</v>
      </c>
      <c r="U12" s="92">
        <v>21388.44</v>
      </c>
      <c r="V12" s="94">
        <v>21388.44</v>
      </c>
      <c r="W12" s="94">
        <v>21388</v>
      </c>
      <c r="X12" s="94">
        <v>21388</v>
      </c>
      <c r="Y12" s="94">
        <v>21386</v>
      </c>
      <c r="Z12" s="94">
        <v>21385.599999999999</v>
      </c>
      <c r="AA12" s="94">
        <v>21385.600000000002</v>
      </c>
      <c r="AB12" s="94">
        <v>21385.599999999999</v>
      </c>
      <c r="AC12" s="81">
        <v>21385.599999999999</v>
      </c>
      <c r="AD12" s="81">
        <v>21386.38</v>
      </c>
      <c r="AE12" s="81">
        <v>21386.38</v>
      </c>
      <c r="AF12" s="81">
        <v>21386.38</v>
      </c>
      <c r="AG12" s="81">
        <v>21386.380000000005</v>
      </c>
      <c r="AH12" s="81">
        <v>21441.88</v>
      </c>
      <c r="AI12" s="81">
        <v>21386.38</v>
      </c>
      <c r="AJ12" s="81">
        <v>21386.38</v>
      </c>
      <c r="AK12" s="81">
        <v>21386</v>
      </c>
      <c r="AL12" s="81">
        <v>21386</v>
      </c>
      <c r="AM12" s="81">
        <v>21385.84</v>
      </c>
      <c r="AN12" s="81">
        <v>21385.84</v>
      </c>
      <c r="AO12" s="81">
        <v>21385.84</v>
      </c>
      <c r="AP12" s="81">
        <v>21385.84</v>
      </c>
      <c r="AQ12" s="81">
        <v>21385.84</v>
      </c>
      <c r="AR12" s="81">
        <v>21385.84</v>
      </c>
      <c r="AS12" s="81">
        <v>21385.84</v>
      </c>
      <c r="AT12" s="81">
        <v>21385.84</v>
      </c>
      <c r="AU12" s="81">
        <v>21385.84</v>
      </c>
      <c r="AV12" s="81">
        <v>21384.38</v>
      </c>
      <c r="AW12" s="81">
        <v>21384.38</v>
      </c>
      <c r="AX12" s="81">
        <v>21384.38</v>
      </c>
      <c r="AY12" s="81">
        <v>21384.38</v>
      </c>
      <c r="AZ12" s="81">
        <v>21384.38</v>
      </c>
      <c r="BA12" s="81">
        <v>21384.38</v>
      </c>
      <c r="BB12" s="81">
        <v>21387.06</v>
      </c>
      <c r="BC12" s="81">
        <v>21387.06</v>
      </c>
      <c r="BD12" s="81">
        <v>21387.06</v>
      </c>
      <c r="BE12" s="81">
        <v>21387.06</v>
      </c>
      <c r="BF12" s="81">
        <v>21475.750000000007</v>
      </c>
      <c r="BG12" s="81">
        <v>21475.75</v>
      </c>
      <c r="BH12" s="81">
        <v>21350.700000000004</v>
      </c>
      <c r="BI12" s="81">
        <v>21350.700000000008</v>
      </c>
      <c r="BJ12" s="81">
        <v>21350.700000000008</v>
      </c>
      <c r="BK12" s="81">
        <v>21350.700000000008</v>
      </c>
      <c r="BL12" s="81">
        <v>21350.700000000004</v>
      </c>
      <c r="BM12" s="81">
        <v>21350.700000000004</v>
      </c>
      <c r="BN12" s="81">
        <v>21350.700000000004</v>
      </c>
      <c r="BO12" s="81">
        <v>21350.700000000004</v>
      </c>
      <c r="BP12" s="81">
        <v>21350.700000000004</v>
      </c>
      <c r="BQ12" s="238">
        <v>21350.700000000004</v>
      </c>
      <c r="BR12" s="238">
        <v>21350.7</v>
      </c>
      <c r="BS12" s="238">
        <v>21350.7</v>
      </c>
      <c r="BT12" s="238">
        <v>21350.7</v>
      </c>
      <c r="BU12" s="238">
        <v>21350.7</v>
      </c>
      <c r="BV12" s="238">
        <v>21350.7</v>
      </c>
      <c r="BW12" s="238">
        <v>21356.73</v>
      </c>
      <c r="BX12" s="238">
        <v>21353.45</v>
      </c>
      <c r="BY12" s="238">
        <v>21353.45</v>
      </c>
      <c r="BZ12" s="238">
        <v>21353.45</v>
      </c>
      <c r="CA12" s="238">
        <v>24190.570000000003</v>
      </c>
      <c r="CB12" s="81">
        <v>24190.570000000003</v>
      </c>
      <c r="CC12" s="81">
        <v>24190.570000000003</v>
      </c>
      <c r="CD12" s="81">
        <v>24190.57</v>
      </c>
      <c r="CE12" s="81">
        <v>24190.570000000003</v>
      </c>
      <c r="CF12" s="396"/>
      <c r="CG12" s="81">
        <f t="shared" si="0"/>
        <v>20757.07</v>
      </c>
      <c r="CH12" s="81">
        <f t="shared" si="1"/>
        <v>20805.560000000001</v>
      </c>
      <c r="CI12" s="81">
        <f t="shared" si="2"/>
        <v>20809.09</v>
      </c>
      <c r="CJ12" s="81">
        <f t="shared" si="3"/>
        <v>21360.33</v>
      </c>
      <c r="CK12" s="81">
        <f t="shared" si="4"/>
        <v>21388</v>
      </c>
      <c r="CL12" s="81">
        <f t="shared" si="5"/>
        <v>21385.600000000002</v>
      </c>
      <c r="CM12" s="81">
        <f t="shared" si="6"/>
        <v>21386.38</v>
      </c>
      <c r="CN12" s="81">
        <f t="shared" si="7"/>
        <v>21386.38</v>
      </c>
      <c r="CO12" s="81">
        <f t="shared" si="8"/>
        <v>21385.84</v>
      </c>
      <c r="CP12" s="81">
        <f t="shared" si="9"/>
        <v>21385.84</v>
      </c>
      <c r="CQ12" s="81">
        <f t="shared" si="10"/>
        <v>21385.84</v>
      </c>
      <c r="CR12" s="81">
        <f t="shared" si="11"/>
        <v>21384.38</v>
      </c>
      <c r="CS12" s="81">
        <f t="shared" si="12"/>
        <v>21387.06</v>
      </c>
      <c r="CT12" s="81">
        <f t="shared" si="13"/>
        <v>21475.75</v>
      </c>
      <c r="CU12" s="81">
        <f t="shared" si="14"/>
        <v>21350.700000000008</v>
      </c>
      <c r="CV12" s="81">
        <f t="shared" si="15"/>
        <v>21350.700000000004</v>
      </c>
      <c r="CW12" s="81">
        <f t="shared" si="16"/>
        <v>21350.7</v>
      </c>
      <c r="CX12" s="81">
        <f t="shared" si="17"/>
        <v>21356.73</v>
      </c>
      <c r="CY12" s="81">
        <f t="shared" si="18"/>
        <v>24190.570000000003</v>
      </c>
      <c r="CZ12" s="81">
        <f t="shared" si="19"/>
        <v>24190.570000000003</v>
      </c>
    </row>
    <row r="13" spans="2:104" outlineLevel="1">
      <c r="B13" s="90" t="s">
        <v>13</v>
      </c>
      <c r="C13" s="91" t="s">
        <v>8</v>
      </c>
      <c r="D13" s="92">
        <v>22067.19</v>
      </c>
      <c r="E13" s="92">
        <v>22067.19</v>
      </c>
      <c r="F13" s="92">
        <v>22067.19</v>
      </c>
      <c r="G13" s="92">
        <v>22067.19</v>
      </c>
      <c r="H13" s="92">
        <v>22067.19</v>
      </c>
      <c r="I13" s="92">
        <v>22067.96</v>
      </c>
      <c r="J13" s="93">
        <v>22067.96</v>
      </c>
      <c r="K13" s="92">
        <v>22067.96</v>
      </c>
      <c r="L13" s="92">
        <v>22067.96</v>
      </c>
      <c r="M13" s="92">
        <v>22067.96</v>
      </c>
      <c r="N13" s="92">
        <v>22067.96</v>
      </c>
      <c r="O13" s="92">
        <v>22067.96</v>
      </c>
      <c r="P13" s="92">
        <v>22067.96</v>
      </c>
      <c r="Q13" s="92">
        <v>22067.96</v>
      </c>
      <c r="R13" s="92">
        <v>22269.43</v>
      </c>
      <c r="S13" s="92">
        <v>22269.43</v>
      </c>
      <c r="T13" s="92">
        <v>22269.43</v>
      </c>
      <c r="U13" s="92">
        <v>22269.43</v>
      </c>
      <c r="V13" s="94">
        <v>22271</v>
      </c>
      <c r="W13" s="94">
        <v>22271</v>
      </c>
      <c r="X13" s="94">
        <v>22271</v>
      </c>
      <c r="Y13" s="94">
        <v>22271</v>
      </c>
      <c r="Z13" s="94">
        <v>22270.86</v>
      </c>
      <c r="AA13" s="94">
        <v>22270.86</v>
      </c>
      <c r="AB13" s="94">
        <v>22270.86</v>
      </c>
      <c r="AC13" s="81">
        <v>22270.86</v>
      </c>
      <c r="AD13" s="81">
        <v>22270.859999999997</v>
      </c>
      <c r="AE13" s="81">
        <v>22270.859999999997</v>
      </c>
      <c r="AF13" s="81">
        <v>22270.859999999997</v>
      </c>
      <c r="AG13" s="81">
        <v>22270.859999999997</v>
      </c>
      <c r="AH13" s="81">
        <v>22270.86</v>
      </c>
      <c r="AI13" s="81">
        <v>22270.86</v>
      </c>
      <c r="AJ13" s="81">
        <v>22270.86</v>
      </c>
      <c r="AK13" s="81">
        <v>22271</v>
      </c>
      <c r="AL13" s="81">
        <v>22271</v>
      </c>
      <c r="AM13" s="81">
        <v>22270.86</v>
      </c>
      <c r="AN13" s="81">
        <v>22270.86</v>
      </c>
      <c r="AO13" s="81">
        <v>22270.86</v>
      </c>
      <c r="AP13" s="81">
        <v>22270.86</v>
      </c>
      <c r="AQ13" s="81">
        <v>22257.360000000001</v>
      </c>
      <c r="AR13" s="81">
        <v>22257.360000000001</v>
      </c>
      <c r="AS13" s="81">
        <v>22257.360000000001</v>
      </c>
      <c r="AT13" s="81">
        <v>22257.360000000001</v>
      </c>
      <c r="AU13" s="81">
        <v>22257.360000000001</v>
      </c>
      <c r="AV13" s="81">
        <v>22257.360000000001</v>
      </c>
      <c r="AW13" s="81">
        <v>22257.360000000001</v>
      </c>
      <c r="AX13" s="81">
        <v>22257.360000000001</v>
      </c>
      <c r="AY13" s="81">
        <v>22257.360000000001</v>
      </c>
      <c r="AZ13" s="81">
        <v>22257.360000000001</v>
      </c>
      <c r="BA13" s="81">
        <v>22257.360000000001</v>
      </c>
      <c r="BB13" s="81">
        <v>22257.360000000001</v>
      </c>
      <c r="BC13" s="81">
        <v>22257.360000000001</v>
      </c>
      <c r="BD13" s="81">
        <v>22257.360000000001</v>
      </c>
      <c r="BE13" s="81">
        <v>22257.360000000001</v>
      </c>
      <c r="BF13" s="81">
        <v>22257.360000000001</v>
      </c>
      <c r="BG13" s="81">
        <v>22257.360000000001</v>
      </c>
      <c r="BH13" s="81">
        <v>22257.360000000001</v>
      </c>
      <c r="BI13" s="81">
        <v>22257.360000000001</v>
      </c>
      <c r="BJ13" s="81">
        <v>21795.99</v>
      </c>
      <c r="BK13" s="81">
        <v>21795.99</v>
      </c>
      <c r="BL13" s="81">
        <v>21795.99</v>
      </c>
      <c r="BM13" s="81">
        <v>21795.99</v>
      </c>
      <c r="BN13" s="81">
        <v>21795.99</v>
      </c>
      <c r="BO13" s="81">
        <v>21795.99</v>
      </c>
      <c r="BP13" s="81">
        <v>21795.99</v>
      </c>
      <c r="BQ13" s="238">
        <v>21795.99</v>
      </c>
      <c r="BR13" s="238">
        <v>21753.190000000002</v>
      </c>
      <c r="BS13" s="238">
        <v>21753.190000000002</v>
      </c>
      <c r="BT13" s="238">
        <v>21671.770000000004</v>
      </c>
      <c r="BU13" s="238">
        <v>21671.770000000004</v>
      </c>
      <c r="BV13" s="238">
        <v>21695.46</v>
      </c>
      <c r="BW13" s="238">
        <v>21695.460000000003</v>
      </c>
      <c r="BX13" s="238">
        <v>21695.46</v>
      </c>
      <c r="BY13" s="238">
        <v>21695.460000000003</v>
      </c>
      <c r="BZ13" s="238">
        <v>21668.6</v>
      </c>
      <c r="CA13" s="238">
        <v>21668.6</v>
      </c>
      <c r="CB13" s="81">
        <v>21668.6</v>
      </c>
      <c r="CC13" s="81">
        <v>21668.6</v>
      </c>
      <c r="CD13" s="81">
        <v>21668.600000000002</v>
      </c>
      <c r="CE13" s="81">
        <v>21668.600000000002</v>
      </c>
      <c r="CF13" s="396"/>
      <c r="CG13" s="81">
        <f t="shared" si="0"/>
        <v>22067.19</v>
      </c>
      <c r="CH13" s="81">
        <f t="shared" si="1"/>
        <v>22067.96</v>
      </c>
      <c r="CI13" s="81">
        <f t="shared" si="2"/>
        <v>22067.96</v>
      </c>
      <c r="CJ13" s="81">
        <f t="shared" si="3"/>
        <v>22269.43</v>
      </c>
      <c r="CK13" s="81">
        <f t="shared" si="4"/>
        <v>22271</v>
      </c>
      <c r="CL13" s="81">
        <f t="shared" si="5"/>
        <v>22270.86</v>
      </c>
      <c r="CM13" s="81">
        <f t="shared" si="6"/>
        <v>22270.859999999997</v>
      </c>
      <c r="CN13" s="81">
        <f t="shared" si="7"/>
        <v>22270.86</v>
      </c>
      <c r="CO13" s="81">
        <f t="shared" si="8"/>
        <v>22270.86</v>
      </c>
      <c r="CP13" s="81">
        <f t="shared" si="9"/>
        <v>22257.360000000001</v>
      </c>
      <c r="CQ13" s="81">
        <f t="shared" si="10"/>
        <v>22257.360000000001</v>
      </c>
      <c r="CR13" s="81">
        <f t="shared" si="11"/>
        <v>22257.360000000001</v>
      </c>
      <c r="CS13" s="81">
        <f t="shared" si="12"/>
        <v>22257.360000000001</v>
      </c>
      <c r="CT13" s="81">
        <f t="shared" si="13"/>
        <v>22257.360000000001</v>
      </c>
      <c r="CU13" s="81">
        <f t="shared" si="14"/>
        <v>21795.99</v>
      </c>
      <c r="CV13" s="81">
        <f t="shared" si="15"/>
        <v>21795.99</v>
      </c>
      <c r="CW13" s="81">
        <f t="shared" si="16"/>
        <v>21753.190000000002</v>
      </c>
      <c r="CX13" s="81">
        <f t="shared" si="17"/>
        <v>21695.460000000003</v>
      </c>
      <c r="CY13" s="81">
        <f t="shared" si="18"/>
        <v>21668.6</v>
      </c>
      <c r="CZ13" s="81">
        <f t="shared" si="19"/>
        <v>21668.600000000002</v>
      </c>
    </row>
    <row r="14" spans="2:104" outlineLevel="1">
      <c r="B14" s="90" t="s">
        <v>14</v>
      </c>
      <c r="C14" s="91" t="s">
        <v>6</v>
      </c>
      <c r="D14" s="92">
        <v>39310.29</v>
      </c>
      <c r="E14" s="92">
        <v>39310.29</v>
      </c>
      <c r="F14" s="92">
        <v>39310.29</v>
      </c>
      <c r="G14" s="92">
        <v>39310.29</v>
      </c>
      <c r="H14" s="92">
        <v>39310.29</v>
      </c>
      <c r="I14" s="92">
        <v>39310.29</v>
      </c>
      <c r="J14" s="93">
        <v>39310.29</v>
      </c>
      <c r="K14" s="92">
        <v>39310.29</v>
      </c>
      <c r="L14" s="92">
        <v>39310.29</v>
      </c>
      <c r="M14" s="92">
        <v>39310.29</v>
      </c>
      <c r="N14" s="92">
        <v>39310.29</v>
      </c>
      <c r="O14" s="92">
        <v>39310.29</v>
      </c>
      <c r="P14" s="92">
        <v>39310.29</v>
      </c>
      <c r="Q14" s="92">
        <v>39308.660000000003</v>
      </c>
      <c r="R14" s="92">
        <v>50972</v>
      </c>
      <c r="S14" s="92">
        <v>50971.67</v>
      </c>
      <c r="T14" s="92">
        <v>50973.58</v>
      </c>
      <c r="U14" s="92">
        <v>50973.58</v>
      </c>
      <c r="V14" s="94">
        <v>50973.58</v>
      </c>
      <c r="W14" s="94">
        <v>50974</v>
      </c>
      <c r="X14" s="94">
        <v>50377</v>
      </c>
      <c r="Y14" s="94">
        <v>50377</v>
      </c>
      <c r="Z14" s="94">
        <v>50428.569999999992</v>
      </c>
      <c r="AA14" s="94">
        <v>50428.569999999992</v>
      </c>
      <c r="AB14" s="94">
        <v>50428.569999999992</v>
      </c>
      <c r="AC14" s="81">
        <v>50426.85</v>
      </c>
      <c r="AD14" s="81">
        <v>50426.85</v>
      </c>
      <c r="AE14" s="81">
        <v>50426.849999999991</v>
      </c>
      <c r="AF14" s="81">
        <v>50426.85</v>
      </c>
      <c r="AG14" s="81">
        <v>50426.85</v>
      </c>
      <c r="AH14" s="81">
        <v>51042.84</v>
      </c>
      <c r="AI14" s="81">
        <v>51005</v>
      </c>
      <c r="AJ14" s="81">
        <v>51005</v>
      </c>
      <c r="AK14" s="81">
        <v>51005</v>
      </c>
      <c r="AL14" s="81">
        <v>51005</v>
      </c>
      <c r="AM14" s="81">
        <v>51004.94</v>
      </c>
      <c r="AN14" s="81">
        <v>51749.64</v>
      </c>
      <c r="AO14" s="81">
        <v>51749.64</v>
      </c>
      <c r="AP14" s="81">
        <v>51830.04</v>
      </c>
      <c r="AQ14" s="81">
        <v>51749.64</v>
      </c>
      <c r="AR14" s="81">
        <v>51718.65</v>
      </c>
      <c r="AS14" s="81">
        <v>51718.65</v>
      </c>
      <c r="AT14" s="81">
        <v>51718.96</v>
      </c>
      <c r="AU14" s="81">
        <v>51590.26</v>
      </c>
      <c r="AV14" s="81">
        <v>51590.26</v>
      </c>
      <c r="AW14" s="81">
        <v>51590.26</v>
      </c>
      <c r="AX14" s="81">
        <v>51590.26</v>
      </c>
      <c r="AY14" s="81">
        <v>51590.26</v>
      </c>
      <c r="AZ14" s="81">
        <v>51590.26</v>
      </c>
      <c r="BA14" s="81">
        <v>51590.26</v>
      </c>
      <c r="BB14" s="81">
        <v>51590.26</v>
      </c>
      <c r="BC14" s="81">
        <v>51590.26</v>
      </c>
      <c r="BD14" s="81">
        <v>51590.26</v>
      </c>
      <c r="BE14" s="81">
        <v>51590.259999999995</v>
      </c>
      <c r="BF14" s="81">
        <v>51590.259999999973</v>
      </c>
      <c r="BG14" s="81">
        <v>51590.259999999987</v>
      </c>
      <c r="BH14" s="81">
        <v>51590.25999999998</v>
      </c>
      <c r="BI14" s="81">
        <v>51590.25999999998</v>
      </c>
      <c r="BJ14" s="81">
        <v>51590.259999999987</v>
      </c>
      <c r="BK14" s="81">
        <v>51590.25999999998</v>
      </c>
      <c r="BL14" s="81">
        <v>51590.259999999987</v>
      </c>
      <c r="BM14" s="81">
        <v>51590.259999999987</v>
      </c>
      <c r="BN14" s="81">
        <v>51590.259999999995</v>
      </c>
      <c r="BO14" s="81">
        <v>51590.259999999987</v>
      </c>
      <c r="BP14" s="81">
        <v>51589.949999999983</v>
      </c>
      <c r="BQ14" s="238">
        <v>51589.94999999999</v>
      </c>
      <c r="BR14" s="238">
        <v>51589.94999999999</v>
      </c>
      <c r="BS14" s="238">
        <v>51589.950000000004</v>
      </c>
      <c r="BT14" s="238">
        <v>51589.94999999999</v>
      </c>
      <c r="BU14" s="238">
        <v>51589.950000000004</v>
      </c>
      <c r="BV14" s="238">
        <v>51589.949999999983</v>
      </c>
      <c r="BW14" s="238">
        <v>51589.94999999999</v>
      </c>
      <c r="BX14" s="238">
        <v>51589.94999999999</v>
      </c>
      <c r="BY14" s="238">
        <v>51590.259999999987</v>
      </c>
      <c r="BZ14" s="238">
        <v>51590.259999999987</v>
      </c>
      <c r="CA14" s="238">
        <v>51590.259999999995</v>
      </c>
      <c r="CB14" s="81">
        <v>51676.810000000005</v>
      </c>
      <c r="CC14" s="81">
        <v>51676.81</v>
      </c>
      <c r="CD14" s="81">
        <v>51676.80999999999</v>
      </c>
      <c r="CE14" s="81">
        <v>51676.80999999999</v>
      </c>
      <c r="CF14" s="396"/>
      <c r="CG14" s="81">
        <f t="shared" si="0"/>
        <v>39310.29</v>
      </c>
      <c r="CH14" s="81">
        <f t="shared" si="1"/>
        <v>39310.29</v>
      </c>
      <c r="CI14" s="81">
        <f t="shared" si="2"/>
        <v>39310.29</v>
      </c>
      <c r="CJ14" s="81">
        <f t="shared" si="3"/>
        <v>50971.67</v>
      </c>
      <c r="CK14" s="81">
        <f t="shared" si="4"/>
        <v>50974</v>
      </c>
      <c r="CL14" s="81">
        <f t="shared" si="5"/>
        <v>50428.569999999992</v>
      </c>
      <c r="CM14" s="81">
        <f t="shared" si="6"/>
        <v>50426.849999999991</v>
      </c>
      <c r="CN14" s="81">
        <f t="shared" si="7"/>
        <v>51005</v>
      </c>
      <c r="CO14" s="81">
        <f t="shared" si="8"/>
        <v>51004.94</v>
      </c>
      <c r="CP14" s="81">
        <f t="shared" si="9"/>
        <v>51749.64</v>
      </c>
      <c r="CQ14" s="81">
        <f t="shared" si="10"/>
        <v>51590.26</v>
      </c>
      <c r="CR14" s="81">
        <f t="shared" si="11"/>
        <v>51590.26</v>
      </c>
      <c r="CS14" s="81">
        <f t="shared" si="12"/>
        <v>51590.26</v>
      </c>
      <c r="CT14" s="81">
        <f t="shared" si="13"/>
        <v>51590.259999999987</v>
      </c>
      <c r="CU14" s="81">
        <f t="shared" si="14"/>
        <v>51590.25999999998</v>
      </c>
      <c r="CV14" s="81">
        <f t="shared" si="15"/>
        <v>51590.259999999987</v>
      </c>
      <c r="CW14" s="81">
        <f t="shared" si="16"/>
        <v>51589.950000000004</v>
      </c>
      <c r="CX14" s="81">
        <f t="shared" si="17"/>
        <v>51589.94999999999</v>
      </c>
      <c r="CY14" s="81">
        <f t="shared" si="18"/>
        <v>51590.259999999995</v>
      </c>
      <c r="CZ14" s="81">
        <f t="shared" si="19"/>
        <v>51676.80999999999</v>
      </c>
    </row>
    <row r="15" spans="2:104" outlineLevel="1">
      <c r="B15" s="90" t="s">
        <v>15</v>
      </c>
      <c r="C15" s="91" t="s">
        <v>16</v>
      </c>
      <c r="D15" s="92">
        <v>39021.64</v>
      </c>
      <c r="E15" s="92">
        <v>39021.550000000003</v>
      </c>
      <c r="F15" s="92">
        <v>38792.76</v>
      </c>
      <c r="G15" s="92">
        <v>38790.67</v>
      </c>
      <c r="H15" s="92">
        <v>38794.129999999997</v>
      </c>
      <c r="I15" s="92">
        <v>41389.21</v>
      </c>
      <c r="J15" s="93">
        <v>41395.050000000003</v>
      </c>
      <c r="K15" s="92">
        <v>41395.050000000003</v>
      </c>
      <c r="L15" s="92">
        <v>41404.65</v>
      </c>
      <c r="M15" s="92">
        <v>41410.94</v>
      </c>
      <c r="N15" s="92">
        <v>41408.57</v>
      </c>
      <c r="O15" s="92">
        <v>42968.39</v>
      </c>
      <c r="P15" s="92">
        <v>42968.39</v>
      </c>
      <c r="Q15" s="92">
        <v>42975.24</v>
      </c>
      <c r="R15" s="92">
        <v>42977.62</v>
      </c>
      <c r="S15" s="92">
        <v>42986.05</v>
      </c>
      <c r="T15" s="92">
        <v>42984.98</v>
      </c>
      <c r="U15" s="92">
        <v>42984.98</v>
      </c>
      <c r="V15" s="94">
        <v>42934</v>
      </c>
      <c r="W15" s="94">
        <v>49917</v>
      </c>
      <c r="X15" s="94">
        <v>49934</v>
      </c>
      <c r="Y15" s="94">
        <v>49935</v>
      </c>
      <c r="Z15" s="94">
        <v>49934.54000000003</v>
      </c>
      <c r="AA15" s="94">
        <v>49934.54</v>
      </c>
      <c r="AB15" s="94">
        <v>49938.879999999997</v>
      </c>
      <c r="AC15" s="81">
        <v>50056.44</v>
      </c>
      <c r="AD15" s="81">
        <v>50176.420000000013</v>
      </c>
      <c r="AE15" s="81">
        <v>50174.850000000006</v>
      </c>
      <c r="AF15" s="81">
        <v>50181.62</v>
      </c>
      <c r="AG15" s="81">
        <v>50182.080000000009</v>
      </c>
      <c r="AH15" s="81">
        <v>50182.11</v>
      </c>
      <c r="AI15" s="81">
        <v>50299.6</v>
      </c>
      <c r="AJ15" s="81">
        <v>50389.77</v>
      </c>
      <c r="AK15" s="81">
        <v>50676</v>
      </c>
      <c r="AL15" s="81">
        <v>50674</v>
      </c>
      <c r="AM15" s="81">
        <v>50674.04</v>
      </c>
      <c r="AN15" s="81">
        <v>50649.71</v>
      </c>
      <c r="AO15" s="81">
        <v>50649.71</v>
      </c>
      <c r="AP15" s="81">
        <v>50674.38</v>
      </c>
      <c r="AQ15" s="81">
        <v>51034.790000000008</v>
      </c>
      <c r="AR15" s="81">
        <v>51408.34</v>
      </c>
      <c r="AS15" s="81">
        <v>52242.95</v>
      </c>
      <c r="AT15" s="81">
        <v>52242.95</v>
      </c>
      <c r="AU15" s="81">
        <v>52322.68</v>
      </c>
      <c r="AV15" s="81">
        <v>52322.68</v>
      </c>
      <c r="AW15" s="81">
        <v>52322.68</v>
      </c>
      <c r="AX15" s="81">
        <v>52322.68</v>
      </c>
      <c r="AY15" s="81">
        <v>52322.68</v>
      </c>
      <c r="AZ15" s="81">
        <v>52322.36</v>
      </c>
      <c r="BA15" s="81">
        <v>52322.36</v>
      </c>
      <c r="BB15" s="81">
        <v>52322.36</v>
      </c>
      <c r="BC15" s="81">
        <v>52322.36</v>
      </c>
      <c r="BD15" s="81">
        <v>52327.47</v>
      </c>
      <c r="BE15" s="81">
        <v>52327.469999999994</v>
      </c>
      <c r="BF15" s="81">
        <v>52327.469999999979</v>
      </c>
      <c r="BG15" s="81">
        <v>52327.47</v>
      </c>
      <c r="BH15" s="81">
        <v>52327.47</v>
      </c>
      <c r="BI15" s="81">
        <v>52325.47</v>
      </c>
      <c r="BJ15" s="81">
        <v>52325.47</v>
      </c>
      <c r="BK15" s="81">
        <v>52323.67</v>
      </c>
      <c r="BL15" s="81">
        <v>52309.96</v>
      </c>
      <c r="BM15" s="81">
        <v>52295.61</v>
      </c>
      <c r="BN15" s="81">
        <v>52295.610000000008</v>
      </c>
      <c r="BO15" s="81">
        <v>52295.609999999993</v>
      </c>
      <c r="BP15" s="81">
        <v>52295.609999999993</v>
      </c>
      <c r="BQ15" s="238">
        <v>52295.61</v>
      </c>
      <c r="BR15" s="238">
        <v>52295.61</v>
      </c>
      <c r="BS15" s="238">
        <v>52295.609999999979</v>
      </c>
      <c r="BT15" s="238">
        <v>52295.609999999979</v>
      </c>
      <c r="BU15" s="238">
        <v>52295.609999999986</v>
      </c>
      <c r="BV15" s="238">
        <v>52305.959999999992</v>
      </c>
      <c r="BW15" s="238">
        <v>52305.959999999992</v>
      </c>
      <c r="BX15" s="238">
        <v>52305.959999999992</v>
      </c>
      <c r="BY15" s="238">
        <v>52305.96</v>
      </c>
      <c r="BZ15" s="238">
        <v>52306.659999999996</v>
      </c>
      <c r="CA15" s="238">
        <v>66228.499999999985</v>
      </c>
      <c r="CB15" s="81">
        <v>66228.499999999985</v>
      </c>
      <c r="CC15" s="81">
        <v>66315.170000000013</v>
      </c>
      <c r="CD15" s="81">
        <v>66315.170000000013</v>
      </c>
      <c r="CE15" s="81">
        <v>66315.170000000013</v>
      </c>
      <c r="CF15" s="396"/>
      <c r="CG15" s="81">
        <f t="shared" si="0"/>
        <v>38790.67</v>
      </c>
      <c r="CH15" s="81">
        <f t="shared" si="1"/>
        <v>41395.050000000003</v>
      </c>
      <c r="CI15" s="81">
        <f t="shared" si="2"/>
        <v>42968.39</v>
      </c>
      <c r="CJ15" s="81">
        <f t="shared" si="3"/>
        <v>42986.05</v>
      </c>
      <c r="CK15" s="81">
        <f t="shared" si="4"/>
        <v>49917</v>
      </c>
      <c r="CL15" s="81">
        <f t="shared" si="5"/>
        <v>49934.54</v>
      </c>
      <c r="CM15" s="81">
        <f t="shared" si="6"/>
        <v>50174.850000000006</v>
      </c>
      <c r="CN15" s="81">
        <f t="shared" si="7"/>
        <v>50299.6</v>
      </c>
      <c r="CO15" s="81">
        <f t="shared" si="8"/>
        <v>50674.04</v>
      </c>
      <c r="CP15" s="81">
        <f t="shared" si="9"/>
        <v>51034.790000000008</v>
      </c>
      <c r="CQ15" s="81">
        <f t="shared" si="10"/>
        <v>52322.68</v>
      </c>
      <c r="CR15" s="81">
        <f t="shared" si="11"/>
        <v>52322.68</v>
      </c>
      <c r="CS15" s="81">
        <f t="shared" si="12"/>
        <v>52322.36</v>
      </c>
      <c r="CT15" s="81">
        <f t="shared" si="13"/>
        <v>52327.47</v>
      </c>
      <c r="CU15" s="81">
        <f t="shared" si="14"/>
        <v>52323.67</v>
      </c>
      <c r="CV15" s="81">
        <f t="shared" si="15"/>
        <v>52295.609999999993</v>
      </c>
      <c r="CW15" s="81">
        <f t="shared" si="16"/>
        <v>52295.609999999979</v>
      </c>
      <c r="CX15" s="81">
        <f t="shared" si="17"/>
        <v>52305.959999999992</v>
      </c>
      <c r="CY15" s="81">
        <f t="shared" si="18"/>
        <v>66228.499999999985</v>
      </c>
      <c r="CZ15" s="81">
        <f t="shared" si="19"/>
        <v>66315.170000000013</v>
      </c>
    </row>
    <row r="16" spans="2:104" outlineLevel="1">
      <c r="B16" s="90" t="s">
        <v>17</v>
      </c>
      <c r="C16" s="91" t="s">
        <v>4</v>
      </c>
      <c r="D16" s="92">
        <v>0</v>
      </c>
      <c r="E16" s="92">
        <v>0</v>
      </c>
      <c r="F16" s="92">
        <v>0</v>
      </c>
      <c r="G16" s="92">
        <v>0</v>
      </c>
      <c r="H16" s="92">
        <v>0</v>
      </c>
      <c r="I16" s="92">
        <v>17534.240000000002</v>
      </c>
      <c r="J16" s="93">
        <v>15545.03</v>
      </c>
      <c r="K16" s="92">
        <v>15545.03</v>
      </c>
      <c r="L16" s="92">
        <v>15537.81</v>
      </c>
      <c r="M16" s="92">
        <v>15537</v>
      </c>
      <c r="N16" s="92">
        <v>16171.72</v>
      </c>
      <c r="O16" s="92">
        <v>16172</v>
      </c>
      <c r="P16" s="92">
        <v>16172</v>
      </c>
      <c r="Q16" s="92">
        <v>16319.2</v>
      </c>
      <c r="R16" s="92">
        <v>16319</v>
      </c>
      <c r="S16" s="92">
        <v>16319</v>
      </c>
      <c r="T16" s="92">
        <v>16319</v>
      </c>
      <c r="U16" s="92">
        <v>16319</v>
      </c>
      <c r="V16" s="94">
        <v>17254</v>
      </c>
      <c r="W16" s="94">
        <v>17254</v>
      </c>
      <c r="X16" s="94">
        <v>17254</v>
      </c>
      <c r="Y16" s="94">
        <v>17254</v>
      </c>
      <c r="Z16" s="94">
        <v>17252.989999999998</v>
      </c>
      <c r="AA16" s="94">
        <v>17253.03</v>
      </c>
      <c r="AB16" s="94">
        <v>17253.04</v>
      </c>
      <c r="AC16" s="81">
        <v>17253.039999999997</v>
      </c>
      <c r="AD16" s="81">
        <v>17253.039999999997</v>
      </c>
      <c r="AE16" s="81">
        <v>17253.039999999997</v>
      </c>
      <c r="AF16" s="81">
        <v>17253.039999999997</v>
      </c>
      <c r="AG16" s="81">
        <v>17291.32</v>
      </c>
      <c r="AH16" s="81">
        <v>17291.32</v>
      </c>
      <c r="AI16" s="81">
        <v>17287.23</v>
      </c>
      <c r="AJ16" s="81">
        <v>17398.490000000002</v>
      </c>
      <c r="AK16" s="81">
        <v>17398</v>
      </c>
      <c r="AL16" s="81">
        <v>17398</v>
      </c>
      <c r="AM16" s="81">
        <v>17774.490000000002</v>
      </c>
      <c r="AN16" s="81">
        <v>17998.54</v>
      </c>
      <c r="AO16" s="81">
        <v>17558.04</v>
      </c>
      <c r="AP16" s="81">
        <v>19191.419999999998</v>
      </c>
      <c r="AQ16" s="81">
        <v>19191.419999999998</v>
      </c>
      <c r="AR16" s="81">
        <v>19191.419999999998</v>
      </c>
      <c r="AS16" s="81">
        <v>19191.419999999998</v>
      </c>
      <c r="AT16" s="81">
        <v>19191.419999999998</v>
      </c>
      <c r="AU16" s="81">
        <v>19254.88</v>
      </c>
      <c r="AV16" s="81">
        <v>19254.88</v>
      </c>
      <c r="AW16" s="81">
        <v>19254.88</v>
      </c>
      <c r="AX16" s="81">
        <v>19254.88</v>
      </c>
      <c r="AY16" s="81">
        <v>21115.25</v>
      </c>
      <c r="AZ16" s="81">
        <v>21107.56</v>
      </c>
      <c r="BA16" s="81">
        <v>21107.56</v>
      </c>
      <c r="BB16" s="81">
        <v>21107.56</v>
      </c>
      <c r="BC16" s="81">
        <v>21107.56</v>
      </c>
      <c r="BD16" s="81">
        <v>21107.56</v>
      </c>
      <c r="BE16" s="81">
        <v>21107.559999999998</v>
      </c>
      <c r="BF16" s="81">
        <v>21107.559999999998</v>
      </c>
      <c r="BG16" s="81">
        <v>21107.559999999998</v>
      </c>
      <c r="BH16" s="81">
        <v>21065.56</v>
      </c>
      <c r="BI16" s="81">
        <v>21107.559999999998</v>
      </c>
      <c r="BJ16" s="81">
        <v>21107.56</v>
      </c>
      <c r="BK16" s="81">
        <v>21107.560000000005</v>
      </c>
      <c r="BL16" s="81">
        <v>21107.56</v>
      </c>
      <c r="BM16" s="81">
        <v>21107.109999999997</v>
      </c>
      <c r="BN16" s="81">
        <v>21107.11</v>
      </c>
      <c r="BO16" s="81">
        <v>21107.109999999997</v>
      </c>
      <c r="BP16" s="81">
        <v>21107.109999999997</v>
      </c>
      <c r="BQ16" s="238">
        <v>21107.109999999997</v>
      </c>
      <c r="BR16" s="238">
        <v>21107.109999999997</v>
      </c>
      <c r="BS16" s="238">
        <v>21107.11</v>
      </c>
      <c r="BT16" s="238">
        <v>21100.11</v>
      </c>
      <c r="BU16" s="238">
        <v>21100.11</v>
      </c>
      <c r="BV16" s="238">
        <v>21100.109999999997</v>
      </c>
      <c r="BW16" s="238">
        <v>21100.109999999997</v>
      </c>
      <c r="BX16" s="238">
        <v>21088.77</v>
      </c>
      <c r="BY16" s="238">
        <v>21082.85</v>
      </c>
      <c r="BZ16" s="238">
        <v>21075.099999999995</v>
      </c>
      <c r="CA16" s="238">
        <v>21075.099999999995</v>
      </c>
      <c r="CB16" s="81">
        <v>21141.589999999997</v>
      </c>
      <c r="CC16" s="81">
        <v>21190.189999999995</v>
      </c>
      <c r="CD16" s="81">
        <v>21172.19</v>
      </c>
      <c r="CE16" s="81">
        <v>21153.69</v>
      </c>
      <c r="CF16" s="396"/>
      <c r="CG16" s="81">
        <f t="shared" si="0"/>
        <v>0</v>
      </c>
      <c r="CH16" s="81">
        <f t="shared" si="1"/>
        <v>15545.03</v>
      </c>
      <c r="CI16" s="81">
        <f t="shared" si="2"/>
        <v>16172</v>
      </c>
      <c r="CJ16" s="81">
        <f t="shared" si="3"/>
        <v>16319</v>
      </c>
      <c r="CK16" s="81">
        <f t="shared" si="4"/>
        <v>17254</v>
      </c>
      <c r="CL16" s="81">
        <f t="shared" si="5"/>
        <v>17253.03</v>
      </c>
      <c r="CM16" s="81">
        <f t="shared" si="6"/>
        <v>17253.039999999997</v>
      </c>
      <c r="CN16" s="81">
        <f t="shared" si="7"/>
        <v>17287.23</v>
      </c>
      <c r="CO16" s="81">
        <f t="shared" si="8"/>
        <v>17774.490000000002</v>
      </c>
      <c r="CP16" s="81">
        <f t="shared" si="9"/>
        <v>19191.419999999998</v>
      </c>
      <c r="CQ16" s="81">
        <f t="shared" si="10"/>
        <v>19254.88</v>
      </c>
      <c r="CR16" s="81">
        <f t="shared" si="11"/>
        <v>21115.25</v>
      </c>
      <c r="CS16" s="81">
        <f t="shared" si="12"/>
        <v>21107.56</v>
      </c>
      <c r="CT16" s="81">
        <f t="shared" si="13"/>
        <v>21107.559999999998</v>
      </c>
      <c r="CU16" s="81">
        <f t="shared" si="14"/>
        <v>21107.560000000005</v>
      </c>
      <c r="CV16" s="81">
        <f t="shared" si="15"/>
        <v>21107.109999999997</v>
      </c>
      <c r="CW16" s="81">
        <f t="shared" si="16"/>
        <v>21107.11</v>
      </c>
      <c r="CX16" s="81">
        <f t="shared" si="17"/>
        <v>21100.109999999997</v>
      </c>
      <c r="CY16" s="81">
        <f t="shared" si="18"/>
        <v>21075.099999999995</v>
      </c>
      <c r="CZ16" s="81">
        <f t="shared" si="19"/>
        <v>21153.69</v>
      </c>
    </row>
    <row r="17" spans="2:104" outlineLevel="1">
      <c r="B17" s="90" t="s">
        <v>18</v>
      </c>
      <c r="C17" s="91" t="s">
        <v>6</v>
      </c>
      <c r="D17" s="92">
        <v>0</v>
      </c>
      <c r="E17" s="92">
        <v>0</v>
      </c>
      <c r="F17" s="92">
        <v>0</v>
      </c>
      <c r="G17" s="92">
        <v>0</v>
      </c>
      <c r="H17" s="92">
        <v>0</v>
      </c>
      <c r="I17" s="92">
        <v>0</v>
      </c>
      <c r="J17" s="92">
        <v>0</v>
      </c>
      <c r="K17" s="92">
        <v>0</v>
      </c>
      <c r="L17" s="92">
        <v>0</v>
      </c>
      <c r="M17" s="92">
        <v>24043.040000000001</v>
      </c>
      <c r="N17" s="92">
        <v>24043.040000000001</v>
      </c>
      <c r="O17" s="92">
        <v>24043.040000000001</v>
      </c>
      <c r="P17" s="92">
        <v>24043.040000000001</v>
      </c>
      <c r="Q17" s="92">
        <v>24043.040000000001</v>
      </c>
      <c r="R17" s="92">
        <v>24043.040000000001</v>
      </c>
      <c r="S17" s="92">
        <v>24043.040000000001</v>
      </c>
      <c r="T17" s="92">
        <v>23087.82</v>
      </c>
      <c r="U17" s="92">
        <v>23087.82</v>
      </c>
      <c r="V17" s="94">
        <v>23087.82</v>
      </c>
      <c r="W17" s="94">
        <v>23132</v>
      </c>
      <c r="X17" s="94">
        <v>23208</v>
      </c>
      <c r="Y17" s="94">
        <v>23199</v>
      </c>
      <c r="Z17" s="94">
        <v>23334.249999999993</v>
      </c>
      <c r="AA17" s="94">
        <v>23338.54</v>
      </c>
      <c r="AB17" s="94">
        <v>23338.54</v>
      </c>
      <c r="AC17" s="81">
        <v>23338.539999999997</v>
      </c>
      <c r="AD17" s="81">
        <v>22993.1</v>
      </c>
      <c r="AE17" s="81">
        <v>22992.190000000002</v>
      </c>
      <c r="AF17" s="81">
        <v>23057.05</v>
      </c>
      <c r="AG17" s="81">
        <v>23057.05</v>
      </c>
      <c r="AH17" s="81">
        <v>23057.05</v>
      </c>
      <c r="AI17" s="81">
        <v>23057.05</v>
      </c>
      <c r="AJ17" s="81">
        <v>23057.05</v>
      </c>
      <c r="AK17" s="81">
        <v>23057</v>
      </c>
      <c r="AL17" s="81">
        <v>23057</v>
      </c>
      <c r="AM17" s="81">
        <v>23057.05</v>
      </c>
      <c r="AN17" s="81">
        <v>23057.05</v>
      </c>
      <c r="AO17" s="81">
        <v>23057.05</v>
      </c>
      <c r="AP17" s="81">
        <v>23057.05</v>
      </c>
      <c r="AQ17" s="81">
        <v>23057.05</v>
      </c>
      <c r="AR17" s="81">
        <v>23057.05</v>
      </c>
      <c r="AS17" s="81">
        <v>23057.05</v>
      </c>
      <c r="AT17" s="81">
        <v>23057.05</v>
      </c>
      <c r="AU17" s="81">
        <v>23057.05</v>
      </c>
      <c r="AV17" s="81">
        <v>23057.05</v>
      </c>
      <c r="AW17" s="81">
        <v>23057.05</v>
      </c>
      <c r="AX17" s="81">
        <v>23027.47</v>
      </c>
      <c r="AY17" s="81">
        <v>23107.8</v>
      </c>
      <c r="AZ17" s="81">
        <v>23107.8</v>
      </c>
      <c r="BA17" s="81">
        <v>23107.8</v>
      </c>
      <c r="BB17" s="81">
        <v>23107.8</v>
      </c>
      <c r="BC17" s="81">
        <v>23107.8</v>
      </c>
      <c r="BD17" s="81">
        <v>23107.8</v>
      </c>
      <c r="BE17" s="81">
        <v>23107.800000000003</v>
      </c>
      <c r="BF17" s="81">
        <v>23107.800000000003</v>
      </c>
      <c r="BG17" s="81">
        <v>23107.799999999996</v>
      </c>
      <c r="BH17" s="81">
        <v>22906.469999999998</v>
      </c>
      <c r="BI17" s="81">
        <v>23107.799999999996</v>
      </c>
      <c r="BJ17" s="81">
        <v>23107.8</v>
      </c>
      <c r="BK17" s="81">
        <v>23328.599999999995</v>
      </c>
      <c r="BL17" s="81">
        <v>23328.6</v>
      </c>
      <c r="BM17" s="81">
        <v>23328.599999999995</v>
      </c>
      <c r="BN17" s="81">
        <v>23328.599999999995</v>
      </c>
      <c r="BO17" s="81">
        <v>23328.6</v>
      </c>
      <c r="BP17" s="81">
        <v>23328.599999999995</v>
      </c>
      <c r="BQ17" s="238">
        <v>23274.149999999998</v>
      </c>
      <c r="BR17" s="238">
        <v>23328.6</v>
      </c>
      <c r="BS17" s="238">
        <v>23328.599999999995</v>
      </c>
      <c r="BT17" s="238">
        <v>23335.739999999998</v>
      </c>
      <c r="BU17" s="238">
        <v>23335.739999999998</v>
      </c>
      <c r="BV17" s="238">
        <v>23335.74</v>
      </c>
      <c r="BW17" s="238">
        <v>23335.74</v>
      </c>
      <c r="BX17" s="238">
        <v>23335.740000000005</v>
      </c>
      <c r="BY17" s="238">
        <v>23335.560000000005</v>
      </c>
      <c r="BZ17" s="238">
        <v>23335.56</v>
      </c>
      <c r="CA17" s="238">
        <v>23335.560000000005</v>
      </c>
      <c r="CB17" s="81">
        <v>23335.560000000005</v>
      </c>
      <c r="CC17" s="81">
        <v>23335.56</v>
      </c>
      <c r="CD17" s="81">
        <v>23357.94</v>
      </c>
      <c r="CE17" s="81">
        <v>23357.940000000002</v>
      </c>
      <c r="CF17" s="396"/>
      <c r="CG17" s="81">
        <f t="shared" si="0"/>
        <v>0</v>
      </c>
      <c r="CH17" s="81">
        <f t="shared" si="1"/>
        <v>0</v>
      </c>
      <c r="CI17" s="81">
        <f t="shared" si="2"/>
        <v>24043.040000000001</v>
      </c>
      <c r="CJ17" s="81">
        <f t="shared" si="3"/>
        <v>24043.040000000001</v>
      </c>
      <c r="CK17" s="81">
        <f t="shared" si="4"/>
        <v>23132</v>
      </c>
      <c r="CL17" s="81">
        <f t="shared" si="5"/>
        <v>23338.54</v>
      </c>
      <c r="CM17" s="81">
        <f t="shared" si="6"/>
        <v>22992.190000000002</v>
      </c>
      <c r="CN17" s="81">
        <f t="shared" si="7"/>
        <v>23057.05</v>
      </c>
      <c r="CO17" s="81">
        <f t="shared" si="8"/>
        <v>23057.05</v>
      </c>
      <c r="CP17" s="81">
        <f t="shared" si="9"/>
        <v>23057.05</v>
      </c>
      <c r="CQ17" s="81">
        <f t="shared" si="10"/>
        <v>23057.05</v>
      </c>
      <c r="CR17" s="81">
        <f t="shared" si="11"/>
        <v>23107.8</v>
      </c>
      <c r="CS17" s="81">
        <f t="shared" si="12"/>
        <v>23107.8</v>
      </c>
      <c r="CT17" s="81">
        <f t="shared" si="13"/>
        <v>23107.799999999996</v>
      </c>
      <c r="CU17" s="81">
        <f t="shared" si="14"/>
        <v>23328.599999999995</v>
      </c>
      <c r="CV17" s="81">
        <f t="shared" si="15"/>
        <v>23328.6</v>
      </c>
      <c r="CW17" s="81">
        <f t="shared" si="16"/>
        <v>23328.599999999995</v>
      </c>
      <c r="CX17" s="81">
        <f t="shared" si="17"/>
        <v>23335.74</v>
      </c>
      <c r="CY17" s="81">
        <f t="shared" si="18"/>
        <v>23335.560000000005</v>
      </c>
      <c r="CZ17" s="81">
        <f t="shared" si="19"/>
        <v>23357.940000000002</v>
      </c>
    </row>
    <row r="18" spans="2:104" outlineLevel="1">
      <c r="B18" s="77" t="s">
        <v>19</v>
      </c>
      <c r="C18" s="91" t="s">
        <v>20</v>
      </c>
      <c r="D18" s="92">
        <v>14400</v>
      </c>
      <c r="E18" s="92">
        <v>14400</v>
      </c>
      <c r="F18" s="92">
        <v>14400</v>
      </c>
      <c r="G18" s="92">
        <v>14400</v>
      </c>
      <c r="H18" s="92">
        <v>14400</v>
      </c>
      <c r="I18" s="92">
        <v>14400</v>
      </c>
      <c r="J18" s="93">
        <v>14400</v>
      </c>
      <c r="K18" s="92">
        <v>14400</v>
      </c>
      <c r="L18" s="92">
        <v>14400</v>
      </c>
      <c r="M18" s="92">
        <v>14400</v>
      </c>
      <c r="N18" s="92">
        <v>14400</v>
      </c>
      <c r="O18" s="92">
        <v>68186.7</v>
      </c>
      <c r="P18" s="92">
        <v>68186.7</v>
      </c>
      <c r="Q18" s="92">
        <v>68191.97</v>
      </c>
      <c r="R18" s="92">
        <v>68041</v>
      </c>
      <c r="S18" s="92">
        <v>68040.72</v>
      </c>
      <c r="T18" s="92">
        <v>68148.61</v>
      </c>
      <c r="U18" s="92">
        <v>68228.61</v>
      </c>
      <c r="V18" s="94">
        <v>68404.5</v>
      </c>
      <c r="W18" s="94">
        <v>68400</v>
      </c>
      <c r="X18" s="94">
        <v>68407</v>
      </c>
      <c r="Y18" s="94">
        <v>68407</v>
      </c>
      <c r="Z18" s="94">
        <v>68430.76999999999</v>
      </c>
      <c r="AA18" s="94">
        <v>68212.14</v>
      </c>
      <c r="AB18" s="94">
        <v>68212.14</v>
      </c>
      <c r="AC18" s="81">
        <v>68212.140000000014</v>
      </c>
      <c r="AD18" s="81">
        <v>68212.14</v>
      </c>
      <c r="AE18" s="81">
        <v>68212.140000000014</v>
      </c>
      <c r="AF18" s="81">
        <v>68261.410000000018</v>
      </c>
      <c r="AG18" s="81">
        <v>68212.33</v>
      </c>
      <c r="AH18" s="81">
        <v>68499.53</v>
      </c>
      <c r="AI18" s="81">
        <v>69116.83</v>
      </c>
      <c r="AJ18" s="81">
        <v>69048.06</v>
      </c>
      <c r="AK18" s="81">
        <v>69058</v>
      </c>
      <c r="AL18" s="81">
        <v>69058</v>
      </c>
      <c r="AM18" s="81">
        <v>73106.69</v>
      </c>
      <c r="AN18" s="81">
        <v>73126.25</v>
      </c>
      <c r="AO18" s="81">
        <v>73104.460000000006</v>
      </c>
      <c r="AP18" s="81">
        <v>73038.460000000006</v>
      </c>
      <c r="AQ18" s="81">
        <v>73033.960000000006</v>
      </c>
      <c r="AR18" s="81">
        <v>73000.789999999994</v>
      </c>
      <c r="AS18" s="81">
        <v>73000.789999999994</v>
      </c>
      <c r="AT18" s="81">
        <v>73000.789999999994</v>
      </c>
      <c r="AU18" s="81">
        <v>73000.789999999994</v>
      </c>
      <c r="AV18" s="81">
        <v>72878.77</v>
      </c>
      <c r="AW18" s="81">
        <v>73001.09</v>
      </c>
      <c r="AX18" s="81">
        <v>73001.09</v>
      </c>
      <c r="AY18" s="81">
        <v>73001.09</v>
      </c>
      <c r="AZ18" s="81">
        <v>73001.09</v>
      </c>
      <c r="BA18" s="81">
        <v>73001.09</v>
      </c>
      <c r="BB18" s="81">
        <v>72719.17</v>
      </c>
      <c r="BC18" s="81">
        <v>72706.37</v>
      </c>
      <c r="BD18" s="81">
        <v>72706.61</v>
      </c>
      <c r="BE18" s="81">
        <v>72451.40999999996</v>
      </c>
      <c r="BF18" s="81">
        <v>72146.859999999971</v>
      </c>
      <c r="BG18" s="81">
        <v>72147.799999999974</v>
      </c>
      <c r="BH18" s="81">
        <v>72147.799999999974</v>
      </c>
      <c r="BI18" s="81">
        <v>72147.799999999988</v>
      </c>
      <c r="BJ18" s="81">
        <v>72147.799999999988</v>
      </c>
      <c r="BK18" s="81">
        <v>72147.799999999974</v>
      </c>
      <c r="BL18" s="81">
        <v>72147.799999999988</v>
      </c>
      <c r="BM18" s="81">
        <v>72147.029999999984</v>
      </c>
      <c r="BN18" s="81">
        <v>72147.02999999997</v>
      </c>
      <c r="BO18" s="81">
        <v>72147.029999999984</v>
      </c>
      <c r="BP18" s="81">
        <v>72103.719999999972</v>
      </c>
      <c r="BQ18" s="238">
        <v>72104.019999999975</v>
      </c>
      <c r="BR18" s="238">
        <v>72102.229999999967</v>
      </c>
      <c r="BS18" s="238">
        <v>72102.229999999967</v>
      </c>
      <c r="BT18" s="238">
        <v>72102.229999999981</v>
      </c>
      <c r="BU18" s="238">
        <v>75585.619999999981</v>
      </c>
      <c r="BV18" s="238">
        <v>75585.62</v>
      </c>
      <c r="BW18" s="238">
        <v>75585.62</v>
      </c>
      <c r="BX18" s="238">
        <v>75580.509999999995</v>
      </c>
      <c r="BY18" s="238">
        <v>75580.509999999995</v>
      </c>
      <c r="BZ18" s="238">
        <v>75580.509999999995</v>
      </c>
      <c r="CA18" s="238">
        <v>75484.26999999999</v>
      </c>
      <c r="CB18" s="81">
        <v>75484.26999999999</v>
      </c>
      <c r="CC18" s="81">
        <v>75484.26999999999</v>
      </c>
      <c r="CD18" s="81">
        <v>75484.26999999999</v>
      </c>
      <c r="CE18" s="81">
        <v>75471.589999999982</v>
      </c>
      <c r="CF18" s="396"/>
      <c r="CG18" s="81">
        <f t="shared" si="0"/>
        <v>14400</v>
      </c>
      <c r="CH18" s="81">
        <f t="shared" si="1"/>
        <v>14400</v>
      </c>
      <c r="CI18" s="81">
        <f t="shared" si="2"/>
        <v>68186.7</v>
      </c>
      <c r="CJ18" s="81">
        <f t="shared" si="3"/>
        <v>68040.72</v>
      </c>
      <c r="CK18" s="81">
        <f t="shared" si="4"/>
        <v>68400</v>
      </c>
      <c r="CL18" s="81">
        <f t="shared" si="5"/>
        <v>68212.14</v>
      </c>
      <c r="CM18" s="81">
        <f t="shared" si="6"/>
        <v>68212.140000000014</v>
      </c>
      <c r="CN18" s="81">
        <f t="shared" si="7"/>
        <v>69116.83</v>
      </c>
      <c r="CO18" s="81">
        <f t="shared" si="8"/>
        <v>73106.69</v>
      </c>
      <c r="CP18" s="81">
        <f t="shared" si="9"/>
        <v>73033.960000000006</v>
      </c>
      <c r="CQ18" s="81">
        <f t="shared" si="10"/>
        <v>73000.789999999994</v>
      </c>
      <c r="CR18" s="81">
        <f t="shared" si="11"/>
        <v>73001.09</v>
      </c>
      <c r="CS18" s="81">
        <f t="shared" si="12"/>
        <v>72706.37</v>
      </c>
      <c r="CT18" s="81">
        <f t="shared" si="13"/>
        <v>72147.799999999974</v>
      </c>
      <c r="CU18" s="81">
        <f t="shared" si="14"/>
        <v>72147.799999999974</v>
      </c>
      <c r="CV18" s="81">
        <f t="shared" si="15"/>
        <v>72147.029999999984</v>
      </c>
      <c r="CW18" s="81">
        <f t="shared" si="16"/>
        <v>72102.229999999967</v>
      </c>
      <c r="CX18" s="81">
        <f t="shared" si="17"/>
        <v>75585.62</v>
      </c>
      <c r="CY18" s="81">
        <f t="shared" si="18"/>
        <v>75484.26999999999</v>
      </c>
      <c r="CZ18" s="81">
        <f t="shared" si="19"/>
        <v>75471.589999999982</v>
      </c>
    </row>
    <row r="19" spans="2:104" outlineLevel="1">
      <c r="B19" s="90" t="s">
        <v>21</v>
      </c>
      <c r="C19" s="91" t="s">
        <v>6</v>
      </c>
      <c r="D19" s="92"/>
      <c r="E19" s="92"/>
      <c r="F19" s="92"/>
      <c r="G19" s="92"/>
      <c r="H19" s="92"/>
      <c r="I19" s="92"/>
      <c r="J19" s="92"/>
      <c r="K19" s="92"/>
      <c r="L19" s="92"/>
      <c r="M19" s="92"/>
      <c r="N19" s="92"/>
      <c r="O19" s="92"/>
      <c r="P19" s="92"/>
      <c r="Q19" s="92"/>
      <c r="R19" s="92"/>
      <c r="S19" s="92">
        <v>28091</v>
      </c>
      <c r="T19" s="92">
        <v>28091</v>
      </c>
      <c r="U19" s="92">
        <v>28091</v>
      </c>
      <c r="V19" s="94">
        <v>28091</v>
      </c>
      <c r="W19" s="94">
        <v>28274</v>
      </c>
      <c r="X19" s="94">
        <v>28274</v>
      </c>
      <c r="Y19" s="94">
        <v>28274</v>
      </c>
      <c r="Z19" s="94">
        <v>28201.080000000009</v>
      </c>
      <c r="AA19" s="94">
        <v>28201.079999999998</v>
      </c>
      <c r="AB19" s="94">
        <v>28201.079999999998</v>
      </c>
      <c r="AC19" s="81">
        <v>28201.080000000005</v>
      </c>
      <c r="AD19" s="81">
        <v>28362.75</v>
      </c>
      <c r="AE19" s="81">
        <v>28362.75</v>
      </c>
      <c r="AF19" s="81">
        <v>28362.749999999993</v>
      </c>
      <c r="AG19" s="81">
        <v>28363.149999999998</v>
      </c>
      <c r="AH19" s="81">
        <v>28363.15</v>
      </c>
      <c r="AI19" s="81">
        <v>28370.639999999999</v>
      </c>
      <c r="AJ19" s="81">
        <v>28370.639999999999</v>
      </c>
      <c r="AK19" s="81">
        <v>28370</v>
      </c>
      <c r="AL19" s="81">
        <v>28382</v>
      </c>
      <c r="AM19" s="81">
        <v>28369.46</v>
      </c>
      <c r="AN19" s="81">
        <v>28369.46</v>
      </c>
      <c r="AO19" s="81">
        <v>28369.46</v>
      </c>
      <c r="AP19" s="81">
        <v>28369.46</v>
      </c>
      <c r="AQ19" s="81">
        <v>28369.759999999998</v>
      </c>
      <c r="AR19" s="81">
        <v>28369.759999999998</v>
      </c>
      <c r="AS19" s="81">
        <v>28369.759999999998</v>
      </c>
      <c r="AT19" s="81">
        <v>28369.759999999998</v>
      </c>
      <c r="AU19" s="81">
        <v>28369.759999999998</v>
      </c>
      <c r="AV19" s="81">
        <v>28369.759999999998</v>
      </c>
      <c r="AW19" s="81">
        <v>28418.83</v>
      </c>
      <c r="AX19" s="81">
        <v>28367.4</v>
      </c>
      <c r="AY19" s="81">
        <v>28367.4</v>
      </c>
      <c r="AZ19" s="81">
        <v>28367.4</v>
      </c>
      <c r="BA19" s="81">
        <v>28367.4</v>
      </c>
      <c r="BB19" s="81">
        <v>28367.4</v>
      </c>
      <c r="BC19" s="81">
        <v>28367.4</v>
      </c>
      <c r="BD19" s="81">
        <v>28367.4</v>
      </c>
      <c r="BE19" s="81">
        <v>28367.399999999991</v>
      </c>
      <c r="BF19" s="81">
        <v>28367.399999999983</v>
      </c>
      <c r="BG19" s="81">
        <v>28367.399999999994</v>
      </c>
      <c r="BH19" s="81">
        <v>28141.999999999989</v>
      </c>
      <c r="BI19" s="81">
        <v>28367.399999999998</v>
      </c>
      <c r="BJ19" s="81">
        <v>28367.400000000005</v>
      </c>
      <c r="BK19" s="81">
        <v>28365.24</v>
      </c>
      <c r="BL19" s="81">
        <v>28365.240000000016</v>
      </c>
      <c r="BM19" s="81">
        <v>28369.440000000017</v>
      </c>
      <c r="BN19" s="81">
        <v>28369.440000000017</v>
      </c>
      <c r="BO19" s="81">
        <v>28369.440000000013</v>
      </c>
      <c r="BP19" s="81">
        <v>28371.450000000015</v>
      </c>
      <c r="BQ19" s="238">
        <v>28372.910000000007</v>
      </c>
      <c r="BR19" s="238">
        <v>28372.910000000007</v>
      </c>
      <c r="BS19" s="238">
        <v>28372.910000000007</v>
      </c>
      <c r="BT19" s="238">
        <v>28372.910000000007</v>
      </c>
      <c r="BU19" s="238">
        <v>28372.910000000003</v>
      </c>
      <c r="BV19" s="238">
        <v>28372.910000000007</v>
      </c>
      <c r="BW19" s="238">
        <v>28372.909999999996</v>
      </c>
      <c r="BX19" s="238">
        <v>28372.910000000007</v>
      </c>
      <c r="BY19" s="238">
        <v>28372.910000000007</v>
      </c>
      <c r="BZ19" s="238">
        <v>28372.910000000007</v>
      </c>
      <c r="CA19" s="238">
        <v>28372.800000000007</v>
      </c>
      <c r="CB19" s="81">
        <v>28372.800000000007</v>
      </c>
      <c r="CC19" s="81">
        <v>28372.80000000001</v>
      </c>
      <c r="CD19" s="81">
        <v>28372.800000000003</v>
      </c>
      <c r="CE19" s="81">
        <v>28372.799999999999</v>
      </c>
      <c r="CF19" s="396"/>
      <c r="CG19" s="81">
        <f t="shared" si="0"/>
        <v>0</v>
      </c>
      <c r="CH19" s="81">
        <f t="shared" si="1"/>
        <v>0</v>
      </c>
      <c r="CI19" s="81">
        <f t="shared" si="2"/>
        <v>0</v>
      </c>
      <c r="CJ19" s="81">
        <f t="shared" si="3"/>
        <v>28091</v>
      </c>
      <c r="CK19" s="81">
        <f t="shared" si="4"/>
        <v>28274</v>
      </c>
      <c r="CL19" s="81">
        <f t="shared" si="5"/>
        <v>28201.079999999998</v>
      </c>
      <c r="CM19" s="81">
        <f t="shared" si="6"/>
        <v>28362.75</v>
      </c>
      <c r="CN19" s="81">
        <f t="shared" si="7"/>
        <v>28370.639999999999</v>
      </c>
      <c r="CO19" s="81">
        <f t="shared" si="8"/>
        <v>28369.46</v>
      </c>
      <c r="CP19" s="81">
        <f t="shared" si="9"/>
        <v>28369.759999999998</v>
      </c>
      <c r="CQ19" s="81">
        <f t="shared" si="10"/>
        <v>28369.759999999998</v>
      </c>
      <c r="CR19" s="81">
        <f t="shared" si="11"/>
        <v>28367.4</v>
      </c>
      <c r="CS19" s="81">
        <f t="shared" si="12"/>
        <v>28367.4</v>
      </c>
      <c r="CT19" s="81">
        <f t="shared" si="13"/>
        <v>28367.399999999994</v>
      </c>
      <c r="CU19" s="81">
        <f t="shared" si="14"/>
        <v>28365.24</v>
      </c>
      <c r="CV19" s="81">
        <f t="shared" si="15"/>
        <v>28369.440000000013</v>
      </c>
      <c r="CW19" s="81">
        <f t="shared" si="16"/>
        <v>28372.910000000007</v>
      </c>
      <c r="CX19" s="81">
        <f t="shared" si="17"/>
        <v>28372.909999999996</v>
      </c>
      <c r="CY19" s="81">
        <f t="shared" si="18"/>
        <v>28372.800000000007</v>
      </c>
      <c r="CZ19" s="81">
        <f t="shared" si="19"/>
        <v>28372.799999999999</v>
      </c>
    </row>
    <row r="20" spans="2:104" outlineLevel="1">
      <c r="B20" s="90" t="s">
        <v>22</v>
      </c>
      <c r="C20" s="91" t="s">
        <v>6</v>
      </c>
      <c r="D20" s="92"/>
      <c r="E20" s="92"/>
      <c r="F20" s="92"/>
      <c r="G20" s="92"/>
      <c r="H20" s="92"/>
      <c r="I20" s="92"/>
      <c r="J20" s="92"/>
      <c r="K20" s="92"/>
      <c r="L20" s="92"/>
      <c r="M20" s="92"/>
      <c r="N20" s="92"/>
      <c r="O20" s="92"/>
      <c r="P20" s="92"/>
      <c r="Q20" s="92"/>
      <c r="R20" s="92"/>
      <c r="S20" s="92"/>
      <c r="T20" s="92"/>
      <c r="U20" s="92"/>
      <c r="V20" s="94"/>
      <c r="W20" s="94"/>
      <c r="X20" s="94"/>
      <c r="Y20" s="94"/>
      <c r="Z20" s="94"/>
      <c r="AA20" s="94">
        <v>39025.1</v>
      </c>
      <c r="AB20" s="94">
        <v>39148.67</v>
      </c>
      <c r="AC20" s="81">
        <v>39345.279999999992</v>
      </c>
      <c r="AD20" s="81">
        <v>39273.770000000004</v>
      </c>
      <c r="AE20" s="81">
        <v>39273.770000000004</v>
      </c>
      <c r="AF20" s="81">
        <v>39273.770000000004</v>
      </c>
      <c r="AG20" s="81">
        <v>39273.769999999997</v>
      </c>
      <c r="AH20" s="81">
        <v>39273.769999999997</v>
      </c>
      <c r="AI20" s="81">
        <v>39273.769999999997</v>
      </c>
      <c r="AJ20" s="81">
        <v>39273.769999999997</v>
      </c>
      <c r="AK20" s="81">
        <v>39274</v>
      </c>
      <c r="AL20" s="81">
        <v>39274</v>
      </c>
      <c r="AM20" s="81">
        <v>39273.769999999997</v>
      </c>
      <c r="AN20" s="81">
        <v>39273.769999999997</v>
      </c>
      <c r="AO20" s="81">
        <v>39252.769999999997</v>
      </c>
      <c r="AP20" s="81">
        <v>39252.769999999997</v>
      </c>
      <c r="AQ20" s="81">
        <v>39252.769999999997</v>
      </c>
      <c r="AR20" s="81">
        <v>39252.769999999997</v>
      </c>
      <c r="AS20" s="81">
        <v>39252.769999999997</v>
      </c>
      <c r="AT20" s="81">
        <v>39252.769999999997</v>
      </c>
      <c r="AU20" s="81">
        <v>39252.769999999997</v>
      </c>
      <c r="AV20" s="81">
        <v>39252.769999999997</v>
      </c>
      <c r="AW20" s="81">
        <v>39252.769999999997</v>
      </c>
      <c r="AX20" s="81">
        <v>39034.800000000003</v>
      </c>
      <c r="AY20" s="81">
        <v>39252.769999999997</v>
      </c>
      <c r="AZ20" s="81">
        <v>39252.769999999997</v>
      </c>
      <c r="BA20" s="81">
        <v>39252.769999999997</v>
      </c>
      <c r="BB20" s="81">
        <v>39252.769999999997</v>
      </c>
      <c r="BC20" s="81">
        <v>39252.769999999997</v>
      </c>
      <c r="BD20" s="81">
        <v>39252.769999999997</v>
      </c>
      <c r="BE20" s="81">
        <v>39252.769999999997</v>
      </c>
      <c r="BF20" s="81">
        <v>39252.769999999997</v>
      </c>
      <c r="BG20" s="81">
        <v>39252.76999999999</v>
      </c>
      <c r="BH20" s="81">
        <v>39252.769999999997</v>
      </c>
      <c r="BI20" s="81">
        <v>39252.76999999999</v>
      </c>
      <c r="BJ20" s="81">
        <v>39252.769999999997</v>
      </c>
      <c r="BK20" s="81">
        <v>39252.770000000004</v>
      </c>
      <c r="BL20" s="81">
        <v>39252.770000000004</v>
      </c>
      <c r="BM20" s="81">
        <v>39252.770000000004</v>
      </c>
      <c r="BN20" s="81">
        <v>39252.770000000011</v>
      </c>
      <c r="BO20" s="81">
        <v>39252.770000000004</v>
      </c>
      <c r="BP20" s="81">
        <v>39250.909999999996</v>
      </c>
      <c r="BQ20" s="238">
        <v>39250.910000000003</v>
      </c>
      <c r="BR20" s="238">
        <v>39250.910000000003</v>
      </c>
      <c r="BS20" s="238">
        <v>39250.909999999996</v>
      </c>
      <c r="BT20" s="238">
        <v>39250.909999999989</v>
      </c>
      <c r="BU20" s="238">
        <v>39251.929999999993</v>
      </c>
      <c r="BV20" s="238">
        <v>39251.929999999993</v>
      </c>
      <c r="BW20" s="238">
        <v>39251.699999999997</v>
      </c>
      <c r="BX20" s="238">
        <v>39251.700000000004</v>
      </c>
      <c r="BY20" s="238">
        <v>39251.69999999999</v>
      </c>
      <c r="BZ20" s="238">
        <v>39251.699999999997</v>
      </c>
      <c r="CA20" s="238">
        <v>39251.700000000004</v>
      </c>
      <c r="CB20" s="81">
        <v>39251.700000000004</v>
      </c>
      <c r="CC20" s="81">
        <v>39251.699999999997</v>
      </c>
      <c r="CD20" s="81">
        <v>39251.699999999997</v>
      </c>
      <c r="CE20" s="81">
        <v>39251.699999999997</v>
      </c>
      <c r="CF20" s="396"/>
      <c r="CG20" s="81">
        <f t="shared" si="0"/>
        <v>0</v>
      </c>
      <c r="CH20" s="81">
        <f t="shared" si="1"/>
        <v>0</v>
      </c>
      <c r="CI20" s="81">
        <f t="shared" si="2"/>
        <v>0</v>
      </c>
      <c r="CJ20" s="81">
        <f t="shared" si="3"/>
        <v>0</v>
      </c>
      <c r="CK20" s="81">
        <f t="shared" si="4"/>
        <v>0</v>
      </c>
      <c r="CL20" s="81">
        <f t="shared" si="5"/>
        <v>39025.1</v>
      </c>
      <c r="CM20" s="81">
        <f t="shared" si="6"/>
        <v>39273.770000000004</v>
      </c>
      <c r="CN20" s="81">
        <f t="shared" si="7"/>
        <v>39273.769999999997</v>
      </c>
      <c r="CO20" s="81">
        <f t="shared" si="8"/>
        <v>39273.769999999997</v>
      </c>
      <c r="CP20" s="81">
        <f t="shared" si="9"/>
        <v>39252.769999999997</v>
      </c>
      <c r="CQ20" s="81">
        <f t="shared" si="10"/>
        <v>39252.769999999997</v>
      </c>
      <c r="CR20" s="81">
        <f t="shared" si="11"/>
        <v>39252.769999999997</v>
      </c>
      <c r="CS20" s="81">
        <f t="shared" si="12"/>
        <v>39252.769999999997</v>
      </c>
      <c r="CT20" s="81">
        <f t="shared" si="13"/>
        <v>39252.76999999999</v>
      </c>
      <c r="CU20" s="81">
        <f t="shared" si="14"/>
        <v>39252.770000000004</v>
      </c>
      <c r="CV20" s="81">
        <f t="shared" si="15"/>
        <v>39252.770000000004</v>
      </c>
      <c r="CW20" s="81">
        <f t="shared" si="16"/>
        <v>39250.909999999996</v>
      </c>
      <c r="CX20" s="81">
        <f t="shared" si="17"/>
        <v>39251.699999999997</v>
      </c>
      <c r="CY20" s="81">
        <f t="shared" si="18"/>
        <v>39251.700000000004</v>
      </c>
      <c r="CZ20" s="81">
        <f t="shared" si="19"/>
        <v>39251.699999999997</v>
      </c>
    </row>
    <row r="21" spans="2:104" outlineLevel="1">
      <c r="B21" s="90" t="s">
        <v>23</v>
      </c>
      <c r="C21" s="91" t="s">
        <v>6</v>
      </c>
      <c r="D21" s="92"/>
      <c r="E21" s="92"/>
      <c r="F21" s="92"/>
      <c r="G21" s="92"/>
      <c r="H21" s="92"/>
      <c r="I21" s="92"/>
      <c r="J21" s="92"/>
      <c r="K21" s="92"/>
      <c r="L21" s="92"/>
      <c r="M21" s="92"/>
      <c r="N21" s="92"/>
      <c r="O21" s="92"/>
      <c r="P21" s="92"/>
      <c r="Q21" s="92"/>
      <c r="R21" s="92"/>
      <c r="S21" s="92"/>
      <c r="T21" s="92"/>
      <c r="U21" s="92"/>
      <c r="V21" s="94"/>
      <c r="W21" s="94"/>
      <c r="X21" s="94"/>
      <c r="Y21" s="94"/>
      <c r="Z21" s="94"/>
      <c r="AA21" s="94"/>
      <c r="AB21" s="94"/>
      <c r="AC21" s="81"/>
      <c r="AD21" s="81"/>
      <c r="AE21" s="81">
        <v>34535</v>
      </c>
      <c r="AF21" s="81">
        <v>34501.439999999995</v>
      </c>
      <c r="AG21" s="81">
        <v>34429.08</v>
      </c>
      <c r="AH21" s="81">
        <v>34429.57</v>
      </c>
      <c r="AI21" s="81">
        <v>34541.89</v>
      </c>
      <c r="AJ21" s="81">
        <v>34429.57</v>
      </c>
      <c r="AK21" s="81">
        <v>34425</v>
      </c>
      <c r="AL21" s="81">
        <v>34293</v>
      </c>
      <c r="AM21" s="81">
        <v>34384.61</v>
      </c>
      <c r="AN21" s="81">
        <v>34384.61</v>
      </c>
      <c r="AO21" s="81">
        <v>34384.61</v>
      </c>
      <c r="AP21" s="81">
        <v>34384.61</v>
      </c>
      <c r="AQ21" s="81">
        <v>34384.61</v>
      </c>
      <c r="AR21" s="81">
        <v>34384.61</v>
      </c>
      <c r="AS21" s="81">
        <v>34384.61</v>
      </c>
      <c r="AT21" s="81">
        <v>34407.019999999997</v>
      </c>
      <c r="AU21" s="81">
        <v>34407.019999999997</v>
      </c>
      <c r="AV21" s="81">
        <v>34420.42</v>
      </c>
      <c r="AW21" s="81">
        <v>34420.42</v>
      </c>
      <c r="AX21" s="81">
        <v>35384.04</v>
      </c>
      <c r="AY21" s="81">
        <v>35324.17</v>
      </c>
      <c r="AZ21" s="81">
        <v>35384.04</v>
      </c>
      <c r="BA21" s="81">
        <v>35384.04</v>
      </c>
      <c r="BB21" s="81">
        <v>35384.04</v>
      </c>
      <c r="BC21" s="81">
        <v>35384.04</v>
      </c>
      <c r="BD21" s="81">
        <v>36438.82</v>
      </c>
      <c r="BE21" s="81">
        <v>36438.82</v>
      </c>
      <c r="BF21" s="81">
        <v>36438.820000000014</v>
      </c>
      <c r="BG21" s="81">
        <v>36438.819999999992</v>
      </c>
      <c r="BH21" s="81">
        <v>36467.739999999991</v>
      </c>
      <c r="BI21" s="81">
        <v>36467.739999999991</v>
      </c>
      <c r="BJ21" s="81">
        <v>36467.739999999991</v>
      </c>
      <c r="BK21" s="81">
        <v>36467.739999999991</v>
      </c>
      <c r="BL21" s="81">
        <v>36467.740000000005</v>
      </c>
      <c r="BM21" s="81">
        <v>36467.740000000013</v>
      </c>
      <c r="BN21" s="81">
        <v>36467.74</v>
      </c>
      <c r="BO21" s="81">
        <v>36467.74</v>
      </c>
      <c r="BP21" s="81">
        <v>36467.710000000006</v>
      </c>
      <c r="BQ21" s="238">
        <v>36472.83</v>
      </c>
      <c r="BR21" s="238">
        <v>36472.830000000009</v>
      </c>
      <c r="BS21" s="238">
        <v>36472.830000000009</v>
      </c>
      <c r="BT21" s="238">
        <v>36474.590000000004</v>
      </c>
      <c r="BU21" s="238">
        <v>36474.590000000011</v>
      </c>
      <c r="BV21" s="238">
        <v>36474.590000000018</v>
      </c>
      <c r="BW21" s="238">
        <v>36241.560000000012</v>
      </c>
      <c r="BX21" s="238">
        <v>36474.590000000011</v>
      </c>
      <c r="BY21" s="238">
        <v>36474.590000000004</v>
      </c>
      <c r="BZ21" s="238">
        <v>36474.590000000004</v>
      </c>
      <c r="CA21" s="238">
        <v>36476.020000000004</v>
      </c>
      <c r="CB21" s="81">
        <v>36476.020000000011</v>
      </c>
      <c r="CC21" s="81">
        <v>36476.020000000011</v>
      </c>
      <c r="CD21" s="81">
        <v>36476.020000000011</v>
      </c>
      <c r="CE21" s="81">
        <v>36489.250000000015</v>
      </c>
      <c r="CF21" s="396"/>
      <c r="CG21" s="81">
        <f t="shared" si="0"/>
        <v>0</v>
      </c>
      <c r="CH21" s="81">
        <f t="shared" si="1"/>
        <v>0</v>
      </c>
      <c r="CI21" s="81">
        <f t="shared" si="2"/>
        <v>0</v>
      </c>
      <c r="CJ21" s="81">
        <f t="shared" si="3"/>
        <v>0</v>
      </c>
      <c r="CK21" s="81">
        <f t="shared" si="4"/>
        <v>0</v>
      </c>
      <c r="CL21" s="81">
        <f t="shared" si="5"/>
        <v>0</v>
      </c>
      <c r="CM21" s="81">
        <f t="shared" si="6"/>
        <v>34535</v>
      </c>
      <c r="CN21" s="81">
        <f t="shared" si="7"/>
        <v>34541.89</v>
      </c>
      <c r="CO21" s="81">
        <f t="shared" si="8"/>
        <v>34384.61</v>
      </c>
      <c r="CP21" s="81">
        <f t="shared" si="9"/>
        <v>34384.61</v>
      </c>
      <c r="CQ21" s="81">
        <f t="shared" si="10"/>
        <v>34407.019999999997</v>
      </c>
      <c r="CR21" s="81">
        <f t="shared" si="11"/>
        <v>35324.17</v>
      </c>
      <c r="CS21" s="81">
        <f t="shared" si="12"/>
        <v>35384.04</v>
      </c>
      <c r="CT21" s="81">
        <f t="shared" si="13"/>
        <v>36438.819999999992</v>
      </c>
      <c r="CU21" s="81">
        <f t="shared" si="14"/>
        <v>36467.739999999991</v>
      </c>
      <c r="CV21" s="81">
        <f t="shared" si="15"/>
        <v>36467.74</v>
      </c>
      <c r="CW21" s="81">
        <f t="shared" si="16"/>
        <v>36472.830000000009</v>
      </c>
      <c r="CX21" s="81">
        <f t="shared" si="17"/>
        <v>36241.560000000012</v>
      </c>
      <c r="CY21" s="81">
        <f t="shared" si="18"/>
        <v>36476.020000000004</v>
      </c>
      <c r="CZ21" s="81">
        <f t="shared" si="19"/>
        <v>36489.250000000015</v>
      </c>
    </row>
    <row r="22" spans="2:104" outlineLevel="1">
      <c r="B22" s="90" t="s">
        <v>24</v>
      </c>
      <c r="C22" s="91" t="s">
        <v>8</v>
      </c>
      <c r="D22" s="92"/>
      <c r="E22" s="92"/>
      <c r="F22" s="92"/>
      <c r="G22" s="92"/>
      <c r="H22" s="92"/>
      <c r="I22" s="92"/>
      <c r="J22" s="92"/>
      <c r="K22" s="92"/>
      <c r="L22" s="92"/>
      <c r="M22" s="92"/>
      <c r="N22" s="92"/>
      <c r="O22" s="92"/>
      <c r="P22" s="92"/>
      <c r="Q22" s="92"/>
      <c r="R22" s="92"/>
      <c r="S22" s="92"/>
      <c r="T22" s="92"/>
      <c r="U22" s="92"/>
      <c r="V22" s="94"/>
      <c r="W22" s="94"/>
      <c r="X22" s="94"/>
      <c r="Y22" s="94"/>
      <c r="Z22" s="94"/>
      <c r="AA22" s="94"/>
      <c r="AB22" s="94"/>
      <c r="AC22" s="81"/>
      <c r="AD22" s="81"/>
      <c r="AE22" s="81">
        <v>42342</v>
      </c>
      <c r="AF22" s="81">
        <v>42354.960000000006</v>
      </c>
      <c r="AG22" s="81">
        <v>42820.34</v>
      </c>
      <c r="AH22" s="81">
        <v>42821.34</v>
      </c>
      <c r="AI22" s="81">
        <v>42818.96</v>
      </c>
      <c r="AJ22" s="81">
        <v>42818.96</v>
      </c>
      <c r="AK22" s="81">
        <v>42819</v>
      </c>
      <c r="AL22" s="81">
        <v>42819</v>
      </c>
      <c r="AM22" s="81">
        <v>42818.96</v>
      </c>
      <c r="AN22" s="81">
        <v>42818.96</v>
      </c>
      <c r="AO22" s="81">
        <v>42818.96</v>
      </c>
      <c r="AP22" s="81">
        <v>42818.96</v>
      </c>
      <c r="AQ22" s="81">
        <v>42818.96</v>
      </c>
      <c r="AR22" s="81">
        <v>42818.96</v>
      </c>
      <c r="AS22" s="81">
        <v>42818.96</v>
      </c>
      <c r="AT22" s="81">
        <v>43819.58</v>
      </c>
      <c r="AU22" s="81">
        <v>43819.58</v>
      </c>
      <c r="AV22" s="81">
        <v>43819.58</v>
      </c>
      <c r="AW22" s="81">
        <v>43819.58</v>
      </c>
      <c r="AX22" s="81">
        <v>43819.58</v>
      </c>
      <c r="AY22" s="81">
        <v>43819.58</v>
      </c>
      <c r="AZ22" s="81">
        <v>43819.58</v>
      </c>
      <c r="BA22" s="81">
        <v>43819.58</v>
      </c>
      <c r="BB22" s="81">
        <v>43819.58</v>
      </c>
      <c r="BC22" s="81">
        <v>43819.58</v>
      </c>
      <c r="BD22" s="81">
        <v>43819.58</v>
      </c>
      <c r="BE22" s="81">
        <v>43819.57999999998</v>
      </c>
      <c r="BF22" s="81">
        <v>43819.579999999994</v>
      </c>
      <c r="BG22" s="81">
        <v>43819.579999999965</v>
      </c>
      <c r="BH22" s="81">
        <v>43777.369999999952</v>
      </c>
      <c r="BI22" s="81">
        <v>43819.579999999958</v>
      </c>
      <c r="BJ22" s="81">
        <v>43819.57999999998</v>
      </c>
      <c r="BK22" s="81">
        <v>43819.579999999958</v>
      </c>
      <c r="BL22" s="81">
        <v>43819.579999999958</v>
      </c>
      <c r="BM22" s="81">
        <v>43819.579999999965</v>
      </c>
      <c r="BN22" s="81">
        <v>43776.13999999997</v>
      </c>
      <c r="BO22" s="81">
        <v>43776.139999999963</v>
      </c>
      <c r="BP22" s="81">
        <v>43776.139999999978</v>
      </c>
      <c r="BQ22" s="238">
        <v>43776.13999999997</v>
      </c>
      <c r="BR22" s="238">
        <v>43776.139999999978</v>
      </c>
      <c r="BS22" s="238">
        <v>43776.139999999963</v>
      </c>
      <c r="BT22" s="238">
        <v>43776.139999999956</v>
      </c>
      <c r="BU22" s="238">
        <v>43776.139999999963</v>
      </c>
      <c r="BV22" s="238">
        <v>43776.13999999997</v>
      </c>
      <c r="BW22" s="238">
        <v>43776.139999999956</v>
      </c>
      <c r="BX22" s="238">
        <v>43776.139999999963</v>
      </c>
      <c r="BY22" s="238">
        <v>43776.139999999941</v>
      </c>
      <c r="BZ22" s="238">
        <v>43768.889999999956</v>
      </c>
      <c r="CA22" s="238">
        <v>43768.89</v>
      </c>
      <c r="CB22" s="81">
        <v>43768.889999999978</v>
      </c>
      <c r="CC22" s="81">
        <v>43768.889999999978</v>
      </c>
      <c r="CD22" s="81">
        <v>43757.799999999952</v>
      </c>
      <c r="CE22" s="81">
        <v>43757.799999999952</v>
      </c>
      <c r="CF22" s="396"/>
      <c r="CG22" s="81">
        <f t="shared" si="0"/>
        <v>0</v>
      </c>
      <c r="CH22" s="81">
        <f t="shared" si="1"/>
        <v>0</v>
      </c>
      <c r="CI22" s="81">
        <f t="shared" si="2"/>
        <v>0</v>
      </c>
      <c r="CJ22" s="81">
        <f t="shared" si="3"/>
        <v>0</v>
      </c>
      <c r="CK22" s="81">
        <f t="shared" si="4"/>
        <v>0</v>
      </c>
      <c r="CL22" s="81">
        <f t="shared" si="5"/>
        <v>0</v>
      </c>
      <c r="CM22" s="81">
        <f t="shared" si="6"/>
        <v>42342</v>
      </c>
      <c r="CN22" s="81">
        <f t="shared" si="7"/>
        <v>42818.96</v>
      </c>
      <c r="CO22" s="81">
        <f t="shared" si="8"/>
        <v>42818.96</v>
      </c>
      <c r="CP22" s="81">
        <f t="shared" si="9"/>
        <v>42818.96</v>
      </c>
      <c r="CQ22" s="81">
        <f t="shared" si="10"/>
        <v>43819.58</v>
      </c>
      <c r="CR22" s="81">
        <f t="shared" si="11"/>
        <v>43819.58</v>
      </c>
      <c r="CS22" s="81">
        <f t="shared" si="12"/>
        <v>43819.58</v>
      </c>
      <c r="CT22" s="81">
        <f t="shared" si="13"/>
        <v>43819.579999999965</v>
      </c>
      <c r="CU22" s="81">
        <f t="shared" si="14"/>
        <v>43819.579999999958</v>
      </c>
      <c r="CV22" s="81">
        <f t="shared" si="15"/>
        <v>43776.139999999963</v>
      </c>
      <c r="CW22" s="81">
        <f t="shared" si="16"/>
        <v>43776.139999999963</v>
      </c>
      <c r="CX22" s="81">
        <f t="shared" si="17"/>
        <v>43776.139999999956</v>
      </c>
      <c r="CY22" s="81">
        <f t="shared" si="18"/>
        <v>43768.89</v>
      </c>
      <c r="CZ22" s="81">
        <f t="shared" si="19"/>
        <v>43757.799999999952</v>
      </c>
    </row>
    <row r="23" spans="2:104" outlineLevel="1">
      <c r="B23" s="90" t="s">
        <v>25</v>
      </c>
      <c r="C23" s="91" t="s">
        <v>8</v>
      </c>
      <c r="D23" s="92"/>
      <c r="E23" s="92"/>
      <c r="F23" s="92"/>
      <c r="G23" s="92"/>
      <c r="H23" s="92"/>
      <c r="I23" s="92"/>
      <c r="J23" s="92"/>
      <c r="K23" s="92"/>
      <c r="L23" s="92"/>
      <c r="M23" s="92"/>
      <c r="N23" s="92"/>
      <c r="O23" s="92"/>
      <c r="P23" s="92"/>
      <c r="Q23" s="92"/>
      <c r="R23" s="92"/>
      <c r="S23" s="92"/>
      <c r="T23" s="92"/>
      <c r="U23" s="92"/>
      <c r="V23" s="94"/>
      <c r="W23" s="94"/>
      <c r="X23" s="94"/>
      <c r="Y23" s="94"/>
      <c r="Z23" s="94"/>
      <c r="AA23" s="94"/>
      <c r="AB23" s="94"/>
      <c r="AC23" s="81"/>
      <c r="AD23" s="81"/>
      <c r="AE23" s="81">
        <v>25529</v>
      </c>
      <c r="AF23" s="81">
        <v>25235.449999999997</v>
      </c>
      <c r="AG23" s="81">
        <v>25437.449999999997</v>
      </c>
      <c r="AH23" s="81">
        <v>25985.45</v>
      </c>
      <c r="AI23" s="81">
        <v>25977.23</v>
      </c>
      <c r="AJ23" s="81">
        <v>25685.45</v>
      </c>
      <c r="AK23" s="81">
        <v>25685</v>
      </c>
      <c r="AL23" s="81">
        <v>25685</v>
      </c>
      <c r="AM23" s="81">
        <v>25685</v>
      </c>
      <c r="AN23" s="81">
        <v>25685.58</v>
      </c>
      <c r="AO23" s="81">
        <v>25685.58</v>
      </c>
      <c r="AP23" s="81">
        <v>25685.58</v>
      </c>
      <c r="AQ23" s="81">
        <v>25685.58</v>
      </c>
      <c r="AR23" s="81">
        <v>25685.03</v>
      </c>
      <c r="AS23" s="81">
        <v>25704.43</v>
      </c>
      <c r="AT23" s="81">
        <v>25704.78</v>
      </c>
      <c r="AU23" s="81">
        <v>25704.959999999999</v>
      </c>
      <c r="AV23" s="81">
        <v>25704.97</v>
      </c>
      <c r="AW23" s="81">
        <v>25711.040000000001</v>
      </c>
      <c r="AX23" s="81">
        <v>25739.360000000001</v>
      </c>
      <c r="AY23" s="81">
        <v>26102.210000000003</v>
      </c>
      <c r="AZ23" s="81">
        <v>26650.1</v>
      </c>
      <c r="BA23" s="81">
        <v>26650.1</v>
      </c>
      <c r="BB23" s="81">
        <v>26818.14</v>
      </c>
      <c r="BC23" s="81">
        <v>26319.8</v>
      </c>
      <c r="BD23" s="81">
        <v>26319.8</v>
      </c>
      <c r="BE23" s="81">
        <v>26319.800000000003</v>
      </c>
      <c r="BF23" s="81">
        <v>26879.800000000003</v>
      </c>
      <c r="BG23" s="81">
        <v>26879.800000000003</v>
      </c>
      <c r="BH23" s="81">
        <v>26879.760000000002</v>
      </c>
      <c r="BI23" s="81">
        <v>26879.760000000002</v>
      </c>
      <c r="BJ23" s="81">
        <v>26879.760000000002</v>
      </c>
      <c r="BK23" s="81">
        <v>26879.760000000002</v>
      </c>
      <c r="BL23" s="81">
        <v>26879.760000000002</v>
      </c>
      <c r="BM23" s="81">
        <v>26876.760000000002</v>
      </c>
      <c r="BN23" s="81">
        <v>26876.760000000002</v>
      </c>
      <c r="BO23" s="81">
        <v>26876.760000000002</v>
      </c>
      <c r="BP23" s="81">
        <v>26876.760000000002</v>
      </c>
      <c r="BQ23" s="238">
        <v>26876.760000000002</v>
      </c>
      <c r="BR23" s="238">
        <v>26876.760000000002</v>
      </c>
      <c r="BS23" s="238">
        <v>26876.760000000002</v>
      </c>
      <c r="BT23" s="238">
        <v>26876.760000000002</v>
      </c>
      <c r="BU23" s="81">
        <v>28406.84</v>
      </c>
      <c r="BV23" s="81">
        <v>28406.840000000004</v>
      </c>
      <c r="BW23" s="81">
        <v>28436.84</v>
      </c>
      <c r="BX23" s="81">
        <v>28436.84</v>
      </c>
      <c r="BY23" s="238">
        <v>28436.84</v>
      </c>
      <c r="BZ23" s="238">
        <v>28406.840000000004</v>
      </c>
      <c r="CA23" s="238">
        <v>28406.839999999997</v>
      </c>
      <c r="CB23" s="81">
        <v>28410.85</v>
      </c>
      <c r="CC23" s="81">
        <v>28621.849999999995</v>
      </c>
      <c r="CD23" s="81">
        <v>28622.85</v>
      </c>
      <c r="CE23" s="81">
        <v>28622.85</v>
      </c>
      <c r="CF23" s="396"/>
      <c r="CG23" s="81">
        <f t="shared" si="0"/>
        <v>0</v>
      </c>
      <c r="CH23" s="81">
        <f t="shared" si="1"/>
        <v>0</v>
      </c>
      <c r="CI23" s="81">
        <f t="shared" si="2"/>
        <v>0</v>
      </c>
      <c r="CJ23" s="81">
        <f t="shared" si="3"/>
        <v>0</v>
      </c>
      <c r="CK23" s="81">
        <f t="shared" si="4"/>
        <v>0</v>
      </c>
      <c r="CL23" s="81">
        <f t="shared" si="5"/>
        <v>0</v>
      </c>
      <c r="CM23" s="81">
        <f t="shared" si="6"/>
        <v>25529</v>
      </c>
      <c r="CN23" s="81">
        <f t="shared" si="7"/>
        <v>25977.23</v>
      </c>
      <c r="CO23" s="81">
        <f t="shared" si="8"/>
        <v>25685</v>
      </c>
      <c r="CP23" s="81">
        <f t="shared" si="9"/>
        <v>25685.58</v>
      </c>
      <c r="CQ23" s="81">
        <f t="shared" si="10"/>
        <v>25704.959999999999</v>
      </c>
      <c r="CR23" s="81">
        <f t="shared" si="11"/>
        <v>26102.210000000003</v>
      </c>
      <c r="CS23" s="81">
        <f t="shared" si="12"/>
        <v>26319.8</v>
      </c>
      <c r="CT23" s="81">
        <f t="shared" si="13"/>
        <v>26879.800000000003</v>
      </c>
      <c r="CU23" s="81">
        <f t="shared" si="14"/>
        <v>26879.760000000002</v>
      </c>
      <c r="CV23" s="81">
        <f t="shared" si="15"/>
        <v>26876.760000000002</v>
      </c>
      <c r="CW23" s="81">
        <f t="shared" si="16"/>
        <v>26876.760000000002</v>
      </c>
      <c r="CX23" s="81">
        <f t="shared" si="17"/>
        <v>28436.84</v>
      </c>
      <c r="CY23" s="81">
        <f t="shared" si="18"/>
        <v>28406.839999999997</v>
      </c>
      <c r="CZ23" s="81">
        <f t="shared" si="19"/>
        <v>28622.85</v>
      </c>
    </row>
    <row r="24" spans="2:104" outlineLevel="1">
      <c r="B24" s="90" t="s">
        <v>26</v>
      </c>
      <c r="C24" s="91" t="s">
        <v>27</v>
      </c>
      <c r="D24" s="92"/>
      <c r="E24" s="92"/>
      <c r="F24" s="92"/>
      <c r="G24" s="92"/>
      <c r="H24" s="92"/>
      <c r="I24" s="92"/>
      <c r="J24" s="92"/>
      <c r="K24" s="92"/>
      <c r="L24" s="92"/>
      <c r="M24" s="92"/>
      <c r="N24" s="92"/>
      <c r="O24" s="92"/>
      <c r="P24" s="92"/>
      <c r="Q24" s="92"/>
      <c r="R24" s="92"/>
      <c r="S24" s="92"/>
      <c r="T24" s="92"/>
      <c r="U24" s="92"/>
      <c r="V24" s="94"/>
      <c r="W24" s="94"/>
      <c r="X24" s="94"/>
      <c r="Y24" s="94"/>
      <c r="Z24" s="94"/>
      <c r="AA24" s="94"/>
      <c r="AB24" s="94"/>
      <c r="AC24" s="81"/>
      <c r="AD24" s="81"/>
      <c r="AE24" s="81"/>
      <c r="AF24" s="81"/>
      <c r="AG24" s="81"/>
      <c r="AH24" s="81"/>
      <c r="AI24" s="81">
        <v>37580</v>
      </c>
      <c r="AJ24" s="81">
        <v>37580</v>
      </c>
      <c r="AK24" s="81">
        <v>37578</v>
      </c>
      <c r="AL24" s="81">
        <v>37618</v>
      </c>
      <c r="AM24" s="81">
        <v>37540.400000000001</v>
      </c>
      <c r="AN24" s="81">
        <v>37540.400000000001</v>
      </c>
      <c r="AO24" s="81">
        <v>37540</v>
      </c>
      <c r="AP24" s="81">
        <v>37540</v>
      </c>
      <c r="AQ24" s="81">
        <v>37540</v>
      </c>
      <c r="AR24" s="81">
        <v>37540</v>
      </c>
      <c r="AS24" s="81">
        <v>37540</v>
      </c>
      <c r="AT24" s="81">
        <v>37498</v>
      </c>
      <c r="AU24" s="81">
        <v>37497.659999999996</v>
      </c>
      <c r="AV24" s="81">
        <v>37221.730000000025</v>
      </c>
      <c r="AW24" s="81">
        <v>36849.489999999991</v>
      </c>
      <c r="AX24" s="81">
        <v>36904.549999999996</v>
      </c>
      <c r="AY24" s="81">
        <v>36904.549999999996</v>
      </c>
      <c r="AZ24" s="81">
        <v>36912.689999999988</v>
      </c>
      <c r="BA24" s="81">
        <v>36922.689999999995</v>
      </c>
      <c r="BB24" s="81">
        <v>37961</v>
      </c>
      <c r="BC24" s="81">
        <v>37980</v>
      </c>
      <c r="BD24" s="81">
        <v>37979.919999999976</v>
      </c>
      <c r="BE24" s="81">
        <v>38123</v>
      </c>
      <c r="BF24" s="81">
        <v>39241</v>
      </c>
      <c r="BG24" s="81">
        <v>39214.049999999988</v>
      </c>
      <c r="BH24" s="81">
        <v>39214.049999999981</v>
      </c>
      <c r="BI24" s="81">
        <v>39214.049999999981</v>
      </c>
      <c r="BJ24" s="81">
        <v>39214.049999999974</v>
      </c>
      <c r="BK24" s="81">
        <v>39214.050000000003</v>
      </c>
      <c r="BL24" s="81">
        <v>39214.050000000003</v>
      </c>
      <c r="BM24" s="81">
        <v>39214.050000000003</v>
      </c>
      <c r="BN24" s="81">
        <v>39214.050000000003</v>
      </c>
      <c r="BO24" s="81">
        <v>39965.090000000018</v>
      </c>
      <c r="BP24" s="81">
        <v>39965.090000000018</v>
      </c>
      <c r="BQ24" s="81">
        <v>39965.090000000018</v>
      </c>
      <c r="BR24" s="81">
        <v>39965.090000000026</v>
      </c>
      <c r="BS24" s="238">
        <v>39931.580000000024</v>
      </c>
      <c r="BT24" s="238">
        <v>39898.410000000018</v>
      </c>
      <c r="BU24" s="238">
        <v>39898.410000000018</v>
      </c>
      <c r="BV24" s="238">
        <v>39846.030000000028</v>
      </c>
      <c r="BW24" s="238">
        <v>39890.580000000009</v>
      </c>
      <c r="BX24" s="238">
        <v>39890.580000000016</v>
      </c>
      <c r="BY24" s="238">
        <v>39890.67000000002</v>
      </c>
      <c r="BZ24" s="238">
        <v>39890.67000000002</v>
      </c>
      <c r="CA24" s="238">
        <v>39909.030000000028</v>
      </c>
      <c r="CB24" s="81">
        <v>39908.97000000003</v>
      </c>
      <c r="CC24" s="81">
        <v>39806.840000000026</v>
      </c>
      <c r="CD24" s="81">
        <v>39806.840000000018</v>
      </c>
      <c r="CE24" s="81">
        <v>45761.480000000061</v>
      </c>
      <c r="CF24" s="396"/>
      <c r="CG24" s="81">
        <f t="shared" si="0"/>
        <v>0</v>
      </c>
      <c r="CH24" s="81">
        <f t="shared" si="1"/>
        <v>0</v>
      </c>
      <c r="CI24" s="81">
        <f t="shared" si="2"/>
        <v>0</v>
      </c>
      <c r="CJ24" s="81">
        <f t="shared" si="3"/>
        <v>0</v>
      </c>
      <c r="CK24" s="81">
        <f t="shared" si="4"/>
        <v>0</v>
      </c>
      <c r="CL24" s="81">
        <f t="shared" si="5"/>
        <v>0</v>
      </c>
      <c r="CM24" s="81">
        <f t="shared" si="6"/>
        <v>0</v>
      </c>
      <c r="CN24" s="81">
        <f t="shared" si="7"/>
        <v>37580</v>
      </c>
      <c r="CO24" s="81">
        <f t="shared" si="8"/>
        <v>37540.400000000001</v>
      </c>
      <c r="CP24" s="81">
        <f t="shared" si="9"/>
        <v>37540</v>
      </c>
      <c r="CQ24" s="81">
        <f t="shared" si="10"/>
        <v>37497.659999999996</v>
      </c>
      <c r="CR24" s="81">
        <f t="shared" si="11"/>
        <v>36904.549999999996</v>
      </c>
      <c r="CS24" s="81">
        <f t="shared" si="12"/>
        <v>37980</v>
      </c>
      <c r="CT24" s="81">
        <f t="shared" si="13"/>
        <v>39214.049999999988</v>
      </c>
      <c r="CU24" s="81">
        <f t="shared" si="14"/>
        <v>39214.050000000003</v>
      </c>
      <c r="CV24" s="81">
        <f t="shared" si="15"/>
        <v>39965.090000000018</v>
      </c>
      <c r="CW24" s="81">
        <f t="shared" si="16"/>
        <v>39931.580000000024</v>
      </c>
      <c r="CX24" s="81">
        <f t="shared" si="17"/>
        <v>39890.580000000009</v>
      </c>
      <c r="CY24" s="81">
        <f t="shared" si="18"/>
        <v>39909.030000000028</v>
      </c>
      <c r="CZ24" s="81">
        <f t="shared" si="19"/>
        <v>45761.480000000061</v>
      </c>
    </row>
    <row r="25" spans="2:104" outlineLevel="1">
      <c r="B25" s="90" t="s">
        <v>28</v>
      </c>
      <c r="C25" s="91" t="s">
        <v>20</v>
      </c>
      <c r="D25" s="92"/>
      <c r="E25" s="92"/>
      <c r="F25" s="92"/>
      <c r="G25" s="92"/>
      <c r="H25" s="92"/>
      <c r="I25" s="92"/>
      <c r="J25" s="92"/>
      <c r="K25" s="92"/>
      <c r="L25" s="92"/>
      <c r="M25" s="92"/>
      <c r="N25" s="92"/>
      <c r="O25" s="92"/>
      <c r="P25" s="92"/>
      <c r="Q25" s="92"/>
      <c r="R25" s="92"/>
      <c r="S25" s="92"/>
      <c r="T25" s="92"/>
      <c r="U25" s="92"/>
      <c r="V25" s="94"/>
      <c r="W25" s="94"/>
      <c r="X25" s="94"/>
      <c r="Y25" s="94"/>
      <c r="Z25" s="94"/>
      <c r="AA25" s="94"/>
      <c r="AB25" s="94"/>
      <c r="AC25" s="81"/>
      <c r="AD25" s="81"/>
      <c r="AE25" s="81"/>
      <c r="AF25" s="81"/>
      <c r="AG25" s="81"/>
      <c r="AH25" s="81"/>
      <c r="AI25" s="81"/>
      <c r="AJ25" s="81"/>
      <c r="AK25" s="81"/>
      <c r="AL25" s="81"/>
      <c r="AM25" s="81"/>
      <c r="AN25" s="81"/>
      <c r="AO25" s="81"/>
      <c r="AP25" s="81"/>
      <c r="AQ25" s="81"/>
      <c r="AR25" s="81"/>
      <c r="AS25" s="81"/>
      <c r="AT25" s="81"/>
      <c r="AU25" s="81"/>
      <c r="AV25" s="81"/>
      <c r="AW25" s="81"/>
      <c r="AX25" s="81"/>
      <c r="AY25" s="81">
        <v>48711.48</v>
      </c>
      <c r="AZ25" s="81">
        <v>48706.720000000001</v>
      </c>
      <c r="BA25" s="81">
        <v>48706.239999999998</v>
      </c>
      <c r="BB25" s="81">
        <v>48706.239999999998</v>
      </c>
      <c r="BC25" s="81">
        <v>48697.64</v>
      </c>
      <c r="BD25" s="81">
        <v>48697.64</v>
      </c>
      <c r="BE25" s="81">
        <v>48697.639999999978</v>
      </c>
      <c r="BF25" s="81">
        <v>48698.069999999971</v>
      </c>
      <c r="BG25" s="81">
        <v>48742.869999999981</v>
      </c>
      <c r="BH25" s="81">
        <v>48831.509999999973</v>
      </c>
      <c r="BI25" s="81">
        <v>48831.509999999966</v>
      </c>
      <c r="BJ25" s="81">
        <v>48831.509999999973</v>
      </c>
      <c r="BK25" s="81">
        <v>48779.079999999958</v>
      </c>
      <c r="BL25" s="81">
        <v>48831.509999999951</v>
      </c>
      <c r="BM25" s="81">
        <v>48729.47999999996</v>
      </c>
      <c r="BN25" s="81">
        <v>49058.049999999959</v>
      </c>
      <c r="BO25" s="81">
        <v>49058.049999999952</v>
      </c>
      <c r="BP25" s="81">
        <v>49058.049999999959</v>
      </c>
      <c r="BQ25" s="238">
        <v>49113.539999999972</v>
      </c>
      <c r="BR25" s="238">
        <v>49113.539999999964</v>
      </c>
      <c r="BS25" s="238">
        <v>49110.629999999968</v>
      </c>
      <c r="BT25" s="238">
        <v>49115.909999999974</v>
      </c>
      <c r="BU25" s="238">
        <v>49115.909999999982</v>
      </c>
      <c r="BV25" s="238">
        <v>49115.939999999981</v>
      </c>
      <c r="BW25" s="238">
        <v>49115.939999999995</v>
      </c>
      <c r="BX25" s="238">
        <v>49061.69999999999</v>
      </c>
      <c r="BY25" s="238">
        <v>49061.69999999999</v>
      </c>
      <c r="BZ25" s="238">
        <v>49061.69999999999</v>
      </c>
      <c r="CA25" s="238">
        <v>49061.719999999994</v>
      </c>
      <c r="CB25" s="81">
        <v>49059.869999999995</v>
      </c>
      <c r="CC25" s="81">
        <v>49059.869999999988</v>
      </c>
      <c r="CD25" s="81">
        <v>49062.539999999986</v>
      </c>
      <c r="CE25" s="81">
        <v>49062.539999999986</v>
      </c>
      <c r="CF25" s="396"/>
      <c r="CG25" s="81">
        <f t="shared" si="0"/>
        <v>0</v>
      </c>
      <c r="CH25" s="81">
        <f t="shared" si="1"/>
        <v>0</v>
      </c>
      <c r="CI25" s="81">
        <f t="shared" si="2"/>
        <v>0</v>
      </c>
      <c r="CJ25" s="81">
        <f t="shared" si="3"/>
        <v>0</v>
      </c>
      <c r="CK25" s="81">
        <f t="shared" si="4"/>
        <v>0</v>
      </c>
      <c r="CL25" s="81">
        <f t="shared" si="5"/>
        <v>0</v>
      </c>
      <c r="CM25" s="81">
        <f t="shared" si="6"/>
        <v>0</v>
      </c>
      <c r="CN25" s="81">
        <f t="shared" si="7"/>
        <v>0</v>
      </c>
      <c r="CO25" s="81">
        <f t="shared" si="8"/>
        <v>0</v>
      </c>
      <c r="CP25" s="81">
        <f t="shared" si="9"/>
        <v>0</v>
      </c>
      <c r="CQ25" s="81">
        <f t="shared" si="10"/>
        <v>0</v>
      </c>
      <c r="CR25" s="81">
        <f t="shared" si="11"/>
        <v>48711.48</v>
      </c>
      <c r="CS25" s="81">
        <f t="shared" si="12"/>
        <v>48697.64</v>
      </c>
      <c r="CT25" s="81">
        <f t="shared" si="13"/>
        <v>48742.869999999981</v>
      </c>
      <c r="CU25" s="81">
        <f t="shared" si="14"/>
        <v>48779.079999999958</v>
      </c>
      <c r="CV25" s="81">
        <f t="shared" si="15"/>
        <v>49058.049999999952</v>
      </c>
      <c r="CW25" s="81">
        <f t="shared" si="16"/>
        <v>49110.629999999968</v>
      </c>
      <c r="CX25" s="81">
        <f t="shared" si="17"/>
        <v>49115.939999999995</v>
      </c>
      <c r="CY25" s="81">
        <f t="shared" si="18"/>
        <v>49061.719999999994</v>
      </c>
      <c r="CZ25" s="81">
        <f t="shared" si="19"/>
        <v>49062.539999999986</v>
      </c>
    </row>
    <row r="26" spans="2:104" outlineLevel="1">
      <c r="B26" s="90" t="s">
        <v>29</v>
      </c>
      <c r="C26" s="91" t="s">
        <v>8</v>
      </c>
      <c r="D26" s="92"/>
      <c r="E26" s="92"/>
      <c r="F26" s="92"/>
      <c r="G26" s="92"/>
      <c r="H26" s="92"/>
      <c r="I26" s="92"/>
      <c r="J26" s="92"/>
      <c r="K26" s="92"/>
      <c r="L26" s="92"/>
      <c r="M26" s="92"/>
      <c r="N26" s="92"/>
      <c r="O26" s="92"/>
      <c r="P26" s="92"/>
      <c r="Q26" s="92"/>
      <c r="R26" s="92"/>
      <c r="S26" s="92"/>
      <c r="T26" s="92"/>
      <c r="U26" s="92"/>
      <c r="V26" s="94"/>
      <c r="W26" s="94"/>
      <c r="X26" s="94"/>
      <c r="Y26" s="94"/>
      <c r="Z26" s="94"/>
      <c r="AA26" s="94"/>
      <c r="AB26" s="94"/>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v>39936.74000000002</v>
      </c>
      <c r="BP26" s="81">
        <v>39892.940000000031</v>
      </c>
      <c r="BQ26" s="238">
        <v>39891.770000000033</v>
      </c>
      <c r="BR26" s="238">
        <v>39891.780000000028</v>
      </c>
      <c r="BS26" s="238">
        <v>39849.280000000028</v>
      </c>
      <c r="BT26" s="238">
        <v>39891.780000000013</v>
      </c>
      <c r="BU26" s="238">
        <v>39930.500000000029</v>
      </c>
      <c r="BV26" s="238">
        <v>39876.99000000002</v>
      </c>
      <c r="BW26" s="238">
        <v>39930.400000000023</v>
      </c>
      <c r="BX26" s="238">
        <v>39930.400000000009</v>
      </c>
      <c r="BY26" s="238">
        <v>39931.580000000038</v>
      </c>
      <c r="BZ26" s="238">
        <v>40163.890000000043</v>
      </c>
      <c r="CA26" s="238">
        <v>40163.890000000021</v>
      </c>
      <c r="CB26" s="81">
        <v>39834.890000000021</v>
      </c>
      <c r="CC26" s="81">
        <v>39834.890000000021</v>
      </c>
      <c r="CD26" s="81">
        <v>39834.770000000033</v>
      </c>
      <c r="CE26" s="81">
        <v>39834.770000000033</v>
      </c>
      <c r="CF26" s="396"/>
      <c r="CG26" s="81">
        <f t="shared" si="0"/>
        <v>0</v>
      </c>
      <c r="CH26" s="81">
        <f t="shared" si="1"/>
        <v>0</v>
      </c>
      <c r="CI26" s="81">
        <f t="shared" si="2"/>
        <v>0</v>
      </c>
      <c r="CJ26" s="81">
        <f t="shared" si="3"/>
        <v>0</v>
      </c>
      <c r="CK26" s="81">
        <f t="shared" si="4"/>
        <v>0</v>
      </c>
      <c r="CL26" s="81">
        <f t="shared" si="5"/>
        <v>0</v>
      </c>
      <c r="CM26" s="81">
        <f t="shared" si="6"/>
        <v>0</v>
      </c>
      <c r="CN26" s="81">
        <f t="shared" si="7"/>
        <v>0</v>
      </c>
      <c r="CO26" s="81">
        <f t="shared" si="8"/>
        <v>0</v>
      </c>
      <c r="CP26" s="81">
        <f t="shared" si="9"/>
        <v>0</v>
      </c>
      <c r="CQ26" s="81">
        <f t="shared" si="10"/>
        <v>0</v>
      </c>
      <c r="CR26" s="81">
        <f t="shared" si="11"/>
        <v>0</v>
      </c>
      <c r="CS26" s="81">
        <f t="shared" si="12"/>
        <v>0</v>
      </c>
      <c r="CT26" s="81">
        <f t="shared" si="13"/>
        <v>0</v>
      </c>
      <c r="CU26" s="81">
        <f t="shared" si="14"/>
        <v>0</v>
      </c>
      <c r="CV26" s="81">
        <f t="shared" si="15"/>
        <v>39936.74000000002</v>
      </c>
      <c r="CW26" s="81">
        <f t="shared" si="16"/>
        <v>39849.280000000028</v>
      </c>
      <c r="CX26" s="81">
        <f t="shared" si="17"/>
        <v>39930.400000000023</v>
      </c>
      <c r="CY26" s="81">
        <f t="shared" si="18"/>
        <v>40163.890000000021</v>
      </c>
      <c r="CZ26" s="81">
        <f>CE26</f>
        <v>39834.770000000033</v>
      </c>
    </row>
    <row r="27" spans="2:104" ht="12.75" thickBot="1">
      <c r="B27" s="95" t="str">
        <f>IF(Portfolio!CE$3=SOURCE!$A$1,SOURCE!$D$10,SOURCE!$E$10)</f>
        <v>Total do Portfolio</v>
      </c>
      <c r="C27" s="96"/>
      <c r="D27" s="97">
        <f t="shared" ref="D27:AI27" si="20">SUM(D7:D26)</f>
        <v>368220.33</v>
      </c>
      <c r="E27" s="97">
        <f t="shared" si="20"/>
        <v>368432.49</v>
      </c>
      <c r="F27" s="97">
        <f t="shared" si="20"/>
        <v>368269.14</v>
      </c>
      <c r="G27" s="97">
        <f t="shared" si="20"/>
        <v>373480.05</v>
      </c>
      <c r="H27" s="97">
        <f t="shared" si="20"/>
        <v>373463.51</v>
      </c>
      <c r="I27" s="97">
        <f t="shared" si="20"/>
        <v>393614.75</v>
      </c>
      <c r="J27" s="97">
        <f t="shared" si="20"/>
        <v>392278.85</v>
      </c>
      <c r="K27" s="97">
        <f t="shared" si="20"/>
        <v>392278.85</v>
      </c>
      <c r="L27" s="97">
        <f t="shared" si="20"/>
        <v>392014.62</v>
      </c>
      <c r="M27" s="97">
        <f t="shared" si="20"/>
        <v>416415.82999999996</v>
      </c>
      <c r="N27" s="97">
        <f t="shared" si="20"/>
        <v>416928.39999999997</v>
      </c>
      <c r="O27" s="97">
        <f t="shared" si="20"/>
        <v>484372.78</v>
      </c>
      <c r="P27" s="97">
        <f t="shared" si="20"/>
        <v>484894.15</v>
      </c>
      <c r="Q27" s="97">
        <f t="shared" si="20"/>
        <v>484872.99</v>
      </c>
      <c r="R27" s="97">
        <f t="shared" si="20"/>
        <v>497247.85</v>
      </c>
      <c r="S27" s="97">
        <f t="shared" si="20"/>
        <v>533741.17999999993</v>
      </c>
      <c r="T27" s="97">
        <f t="shared" si="20"/>
        <v>532773.03</v>
      </c>
      <c r="U27" s="97">
        <f t="shared" si="20"/>
        <v>532901.90999999992</v>
      </c>
      <c r="V27" s="97">
        <f t="shared" si="20"/>
        <v>544703.1100000001</v>
      </c>
      <c r="W27" s="97">
        <f t="shared" si="20"/>
        <v>551830</v>
      </c>
      <c r="X27" s="97">
        <f t="shared" si="20"/>
        <v>551368</v>
      </c>
      <c r="Y27" s="97">
        <f t="shared" si="20"/>
        <v>551592.4</v>
      </c>
      <c r="Z27" s="97">
        <f t="shared" si="20"/>
        <v>551759.07999999996</v>
      </c>
      <c r="AA27" s="97">
        <f t="shared" si="20"/>
        <v>592047.68999999983</v>
      </c>
      <c r="AB27" s="97">
        <f t="shared" si="20"/>
        <v>592250.59999999986</v>
      </c>
      <c r="AC27" s="97">
        <f t="shared" si="20"/>
        <v>592488.95999999985</v>
      </c>
      <c r="AD27" s="97">
        <f t="shared" si="20"/>
        <v>591945.01</v>
      </c>
      <c r="AE27" s="97">
        <f t="shared" si="20"/>
        <v>698633.64</v>
      </c>
      <c r="AF27" s="97">
        <f t="shared" si="20"/>
        <v>698684.70999999985</v>
      </c>
      <c r="AG27" s="97">
        <f t="shared" si="20"/>
        <v>698527.85999999987</v>
      </c>
      <c r="AH27" s="97">
        <f t="shared" si="20"/>
        <v>710609.71999999986</v>
      </c>
      <c r="AI27" s="97">
        <f t="shared" si="20"/>
        <v>756567.1</v>
      </c>
      <c r="AJ27" s="97">
        <f t="shared" ref="AJ27:BO27" si="21">SUM(AJ7:AJ26)</f>
        <v>756696.05999999982</v>
      </c>
      <c r="AK27" s="97">
        <f t="shared" si="21"/>
        <v>762428</v>
      </c>
      <c r="AL27" s="97">
        <f t="shared" si="21"/>
        <v>762443</v>
      </c>
      <c r="AM27" s="97">
        <f t="shared" si="21"/>
        <v>766868.77</v>
      </c>
      <c r="AN27" s="97">
        <f t="shared" si="21"/>
        <v>767849.09</v>
      </c>
      <c r="AO27" s="97">
        <f t="shared" si="21"/>
        <v>767926.74999999988</v>
      </c>
      <c r="AP27" s="97">
        <f t="shared" si="21"/>
        <v>769501.94999999984</v>
      </c>
      <c r="AQ27" s="97">
        <f t="shared" si="21"/>
        <v>769897.35999999987</v>
      </c>
      <c r="AR27" s="97">
        <f t="shared" si="21"/>
        <v>770206.20000000007</v>
      </c>
      <c r="AS27" s="97">
        <f t="shared" si="21"/>
        <v>774567.98</v>
      </c>
      <c r="AT27" s="97">
        <f t="shared" si="21"/>
        <v>775560.94000000006</v>
      </c>
      <c r="AU27" s="97">
        <f t="shared" si="21"/>
        <v>775574.89</v>
      </c>
      <c r="AV27" s="97">
        <f t="shared" si="21"/>
        <v>775188.8899999999</v>
      </c>
      <c r="AW27" s="97">
        <f t="shared" si="21"/>
        <v>774990.62999999989</v>
      </c>
      <c r="AX27" s="97">
        <f t="shared" si="21"/>
        <v>781992.1</v>
      </c>
      <c r="AY27" s="97">
        <f t="shared" si="21"/>
        <v>833165.23</v>
      </c>
      <c r="AZ27" s="97">
        <f t="shared" si="21"/>
        <v>833778.12999999989</v>
      </c>
      <c r="BA27" s="97">
        <f t="shared" si="21"/>
        <v>832273.21</v>
      </c>
      <c r="BB27" s="97">
        <f t="shared" si="21"/>
        <v>834415.41</v>
      </c>
      <c r="BC27" s="97">
        <f t="shared" si="21"/>
        <v>833901.19000000006</v>
      </c>
      <c r="BD27" s="97">
        <f t="shared" si="21"/>
        <v>833044.53999999992</v>
      </c>
      <c r="BE27" s="97">
        <f t="shared" si="21"/>
        <v>832614.43999999983</v>
      </c>
      <c r="BF27" s="97">
        <f>SUM(BF7:BF26)</f>
        <v>834074.07999999984</v>
      </c>
      <c r="BG27" s="97">
        <f t="shared" si="21"/>
        <v>834092.45999999985</v>
      </c>
      <c r="BH27" s="97">
        <f t="shared" si="21"/>
        <v>834615.44999999984</v>
      </c>
      <c r="BI27" s="97">
        <f t="shared" si="21"/>
        <v>835188.6599999998</v>
      </c>
      <c r="BJ27" s="97">
        <f t="shared" si="21"/>
        <v>834871.37999999977</v>
      </c>
      <c r="BK27" s="97">
        <f t="shared" si="21"/>
        <v>835015.14999999967</v>
      </c>
      <c r="BL27" s="97">
        <f t="shared" si="21"/>
        <v>836381.58999999985</v>
      </c>
      <c r="BM27" s="97">
        <f t="shared" si="21"/>
        <v>835145.22</v>
      </c>
      <c r="BN27" s="97">
        <f t="shared" si="21"/>
        <v>835357.72999999986</v>
      </c>
      <c r="BO27" s="97">
        <f t="shared" si="21"/>
        <v>876045.50999999978</v>
      </c>
      <c r="BP27" s="97">
        <f t="shared" ref="BP27:BS27" si="22">SUM(BP7:BP26)</f>
        <v>875958.20999999985</v>
      </c>
      <c r="BQ27" s="97">
        <f t="shared" si="22"/>
        <v>875965.32999999984</v>
      </c>
      <c r="BR27" s="97">
        <f t="shared" si="22"/>
        <v>876066.42999999982</v>
      </c>
      <c r="BS27" s="97">
        <f t="shared" si="22"/>
        <v>875901.20000000007</v>
      </c>
      <c r="BT27" s="97">
        <f t="shared" ref="BT27:BY27" si="23">SUM(BT7:BT26)</f>
        <v>875836.29</v>
      </c>
      <c r="BU27" s="97">
        <f t="shared" si="23"/>
        <v>880907.23999999987</v>
      </c>
      <c r="BV27" s="97">
        <f t="shared" si="23"/>
        <v>880929.33999999973</v>
      </c>
      <c r="BW27" s="97">
        <f t="shared" si="23"/>
        <v>880852.13999999978</v>
      </c>
      <c r="BX27" s="97">
        <f t="shared" si="23"/>
        <v>880349.70000000007</v>
      </c>
      <c r="BY27" s="97">
        <f t="shared" si="23"/>
        <v>873778.35999999987</v>
      </c>
      <c r="BZ27" s="97">
        <f t="shared" ref="BZ27:CE27" si="24">SUM(BZ7:BZ26)</f>
        <v>873595.10999999975</v>
      </c>
      <c r="CA27" s="97">
        <f t="shared" si="24"/>
        <v>890300.54999999993</v>
      </c>
      <c r="CB27" s="97">
        <f t="shared" si="24"/>
        <v>890116.98</v>
      </c>
      <c r="CC27" s="97">
        <f t="shared" si="24"/>
        <v>890708.16000000015</v>
      </c>
      <c r="CD27" s="97">
        <f t="shared" si="24"/>
        <v>890877.7</v>
      </c>
      <c r="CE27" s="97">
        <f t="shared" si="24"/>
        <v>896819.76</v>
      </c>
      <c r="CF27" s="396"/>
      <c r="CG27" s="97">
        <f t="shared" ref="CG27:CX27" si="25">SUM(CG7:CG26)</f>
        <v>373480.05</v>
      </c>
      <c r="CH27" s="97">
        <f t="shared" si="25"/>
        <v>392278.85</v>
      </c>
      <c r="CI27" s="97">
        <f t="shared" si="25"/>
        <v>484372.78</v>
      </c>
      <c r="CJ27" s="97">
        <f t="shared" si="25"/>
        <v>533741.17999999993</v>
      </c>
      <c r="CK27" s="97">
        <f t="shared" si="25"/>
        <v>551830</v>
      </c>
      <c r="CL27" s="97">
        <f t="shared" si="25"/>
        <v>592047.68999999983</v>
      </c>
      <c r="CM27" s="97">
        <f t="shared" si="25"/>
        <v>698633.64</v>
      </c>
      <c r="CN27" s="97">
        <f t="shared" si="25"/>
        <v>756567.1</v>
      </c>
      <c r="CO27" s="97">
        <f t="shared" si="25"/>
        <v>766868.77</v>
      </c>
      <c r="CP27" s="97">
        <f t="shared" si="25"/>
        <v>769897.35999999987</v>
      </c>
      <c r="CQ27" s="97">
        <f t="shared" si="25"/>
        <v>775574.89</v>
      </c>
      <c r="CR27" s="97">
        <f t="shared" si="25"/>
        <v>833165.23</v>
      </c>
      <c r="CS27" s="97">
        <f t="shared" si="25"/>
        <v>833901.19000000006</v>
      </c>
      <c r="CT27" s="97">
        <f t="shared" si="25"/>
        <v>834092.45999999985</v>
      </c>
      <c r="CU27" s="97">
        <f t="shared" si="25"/>
        <v>835015.14999999967</v>
      </c>
      <c r="CV27" s="97">
        <f t="shared" si="25"/>
        <v>876045.50999999978</v>
      </c>
      <c r="CW27" s="97">
        <f t="shared" si="25"/>
        <v>875901.20000000007</v>
      </c>
      <c r="CX27" s="97">
        <f t="shared" si="25"/>
        <v>880852.13999999978</v>
      </c>
      <c r="CY27" s="97">
        <f>SUM(CY7:CY26)</f>
        <v>890300.54999999993</v>
      </c>
      <c r="CZ27" s="97">
        <f>SUM(CZ7:CZ26)</f>
        <v>896819.76</v>
      </c>
    </row>
    <row r="28" spans="2:104">
      <c r="N28" s="78"/>
      <c r="AH28" s="81"/>
      <c r="AI28" s="81"/>
      <c r="AM28" s="81"/>
      <c r="AQ28" s="81"/>
      <c r="AU28" s="81"/>
      <c r="AY28" s="81"/>
      <c r="AZ28" s="81"/>
      <c r="BA28" s="81"/>
      <c r="BB28" s="81"/>
      <c r="BC28" s="81"/>
      <c r="BD28" s="81"/>
      <c r="BE28" s="81"/>
      <c r="BF28" s="81"/>
      <c r="CF28" s="396"/>
    </row>
    <row r="29" spans="2:104">
      <c r="B29" s="86" t="str">
        <f>IF(Portfolio!CE$3=SOURCE!$A$1,SOURCE!D9,SOURCE!E9)</f>
        <v>Participação MTE (final do período)</v>
      </c>
      <c r="C29" s="87" t="str">
        <f>$C$6</f>
        <v>Estado</v>
      </c>
      <c r="D29" s="88" t="str">
        <f>D6</f>
        <v>1T06</v>
      </c>
      <c r="E29" s="88" t="str">
        <f t="shared" ref="E29:BP29" si="26">E6</f>
        <v>2T06</v>
      </c>
      <c r="F29" s="88" t="str">
        <f t="shared" si="26"/>
        <v>3T06</v>
      </c>
      <c r="G29" s="88" t="str">
        <f t="shared" si="26"/>
        <v>4T06</v>
      </c>
      <c r="H29" s="88" t="str">
        <f t="shared" si="26"/>
        <v>1T07</v>
      </c>
      <c r="I29" s="88" t="str">
        <f t="shared" si="26"/>
        <v>2T07</v>
      </c>
      <c r="J29" s="88" t="str">
        <f t="shared" si="26"/>
        <v>3T07</v>
      </c>
      <c r="K29" s="88" t="str">
        <f t="shared" si="26"/>
        <v>4T07</v>
      </c>
      <c r="L29" s="88" t="str">
        <f t="shared" si="26"/>
        <v>1T08</v>
      </c>
      <c r="M29" s="88" t="str">
        <f t="shared" si="26"/>
        <v>2T08</v>
      </c>
      <c r="N29" s="88" t="str">
        <f t="shared" si="26"/>
        <v>3T08</v>
      </c>
      <c r="O29" s="88" t="str">
        <f t="shared" si="26"/>
        <v>4T08</v>
      </c>
      <c r="P29" s="88" t="str">
        <f t="shared" si="26"/>
        <v>1T09</v>
      </c>
      <c r="Q29" s="88" t="str">
        <f t="shared" si="26"/>
        <v>2T09</v>
      </c>
      <c r="R29" s="88" t="str">
        <f t="shared" si="26"/>
        <v>3T09</v>
      </c>
      <c r="S29" s="88" t="str">
        <f t="shared" si="26"/>
        <v>4T09</v>
      </c>
      <c r="T29" s="88" t="str">
        <f t="shared" si="26"/>
        <v>1T10</v>
      </c>
      <c r="U29" s="88" t="str">
        <f t="shared" si="26"/>
        <v>2T10</v>
      </c>
      <c r="V29" s="88" t="str">
        <f t="shared" si="26"/>
        <v>3T10</v>
      </c>
      <c r="W29" s="88" t="str">
        <f t="shared" si="26"/>
        <v>4T10</v>
      </c>
      <c r="X29" s="88" t="str">
        <f t="shared" si="26"/>
        <v>1T11</v>
      </c>
      <c r="Y29" s="88" t="str">
        <f t="shared" si="26"/>
        <v>2T11</v>
      </c>
      <c r="Z29" s="88" t="str">
        <f t="shared" si="26"/>
        <v>3T11</v>
      </c>
      <c r="AA29" s="88" t="str">
        <f t="shared" si="26"/>
        <v>4T11</v>
      </c>
      <c r="AB29" s="88" t="str">
        <f t="shared" si="26"/>
        <v>1T12</v>
      </c>
      <c r="AC29" s="88" t="str">
        <f t="shared" si="26"/>
        <v>2T12</v>
      </c>
      <c r="AD29" s="88" t="str">
        <f t="shared" si="26"/>
        <v>3T12</v>
      </c>
      <c r="AE29" s="88" t="str">
        <f t="shared" si="26"/>
        <v>4T12</v>
      </c>
      <c r="AF29" s="88" t="str">
        <f t="shared" si="26"/>
        <v>1T13</v>
      </c>
      <c r="AG29" s="88" t="str">
        <f t="shared" si="26"/>
        <v>2T13</v>
      </c>
      <c r="AH29" s="88" t="str">
        <f t="shared" si="26"/>
        <v>3T13</v>
      </c>
      <c r="AI29" s="88" t="str">
        <f t="shared" si="26"/>
        <v>4T13</v>
      </c>
      <c r="AJ29" s="88" t="str">
        <f t="shared" si="26"/>
        <v>1T14</v>
      </c>
      <c r="AK29" s="88" t="str">
        <f t="shared" si="26"/>
        <v>2T14</v>
      </c>
      <c r="AL29" s="88" t="str">
        <f t="shared" si="26"/>
        <v>3T14</v>
      </c>
      <c r="AM29" s="88" t="str">
        <f t="shared" si="26"/>
        <v>4T14</v>
      </c>
      <c r="AN29" s="88" t="str">
        <f t="shared" si="26"/>
        <v>1T15</v>
      </c>
      <c r="AO29" s="88" t="str">
        <f t="shared" si="26"/>
        <v>2T15</v>
      </c>
      <c r="AP29" s="88" t="str">
        <f t="shared" si="26"/>
        <v>3T15</v>
      </c>
      <c r="AQ29" s="88" t="str">
        <f t="shared" si="26"/>
        <v>4T15</v>
      </c>
      <c r="AR29" s="88" t="str">
        <f t="shared" si="26"/>
        <v>1T16</v>
      </c>
      <c r="AS29" s="88" t="str">
        <f t="shared" si="26"/>
        <v>2T16</v>
      </c>
      <c r="AT29" s="88" t="str">
        <f t="shared" si="26"/>
        <v>3T16</v>
      </c>
      <c r="AU29" s="88" t="str">
        <f t="shared" si="26"/>
        <v>4T16</v>
      </c>
      <c r="AV29" s="88" t="str">
        <f t="shared" si="26"/>
        <v>1T17</v>
      </c>
      <c r="AW29" s="88" t="str">
        <f t="shared" si="26"/>
        <v>2T17</v>
      </c>
      <c r="AX29" s="88" t="str">
        <f t="shared" si="26"/>
        <v>3T17</v>
      </c>
      <c r="AY29" s="88" t="str">
        <f t="shared" si="26"/>
        <v>4T17</v>
      </c>
      <c r="AZ29" s="88" t="str">
        <f t="shared" si="26"/>
        <v>1T18</v>
      </c>
      <c r="BA29" s="88" t="str">
        <f t="shared" si="26"/>
        <v>2T18</v>
      </c>
      <c r="BB29" s="88" t="str">
        <f t="shared" si="26"/>
        <v>3T18</v>
      </c>
      <c r="BC29" s="88" t="str">
        <f t="shared" si="26"/>
        <v>4T18</v>
      </c>
      <c r="BD29" s="88" t="str">
        <f t="shared" si="26"/>
        <v>1T19</v>
      </c>
      <c r="BE29" s="88" t="str">
        <f t="shared" si="26"/>
        <v>2T19</v>
      </c>
      <c r="BF29" s="88" t="str">
        <f t="shared" si="26"/>
        <v>3T19</v>
      </c>
      <c r="BG29" s="88" t="str">
        <f t="shared" si="26"/>
        <v>4T19</v>
      </c>
      <c r="BH29" s="88" t="str">
        <f t="shared" si="26"/>
        <v>1T20</v>
      </c>
      <c r="BI29" s="88" t="str">
        <f t="shared" si="26"/>
        <v>2T20</v>
      </c>
      <c r="BJ29" s="88" t="str">
        <f t="shared" si="26"/>
        <v>3T20</v>
      </c>
      <c r="BK29" s="88" t="str">
        <f t="shared" si="26"/>
        <v>4T20</v>
      </c>
      <c r="BL29" s="88" t="str">
        <f t="shared" si="26"/>
        <v>1T21</v>
      </c>
      <c r="BM29" s="88" t="str">
        <f t="shared" si="26"/>
        <v>2T21</v>
      </c>
      <c r="BN29" s="88" t="str">
        <f t="shared" si="26"/>
        <v>3T21</v>
      </c>
      <c r="BO29" s="88" t="str">
        <f t="shared" si="26"/>
        <v>4T21</v>
      </c>
      <c r="BP29" s="88" t="str">
        <f t="shared" si="26"/>
        <v>1T22</v>
      </c>
      <c r="BQ29" s="88" t="str">
        <f t="shared" ref="BQ29:BZ29" si="27">BQ6</f>
        <v>2T22</v>
      </c>
      <c r="BR29" s="88" t="str">
        <f t="shared" si="27"/>
        <v>3T22</v>
      </c>
      <c r="BS29" s="88" t="str">
        <f t="shared" si="27"/>
        <v>4T22</v>
      </c>
      <c r="BT29" s="88" t="str">
        <f t="shared" si="27"/>
        <v>1T23</v>
      </c>
      <c r="BU29" s="88" t="str">
        <f t="shared" si="27"/>
        <v>2T23</v>
      </c>
      <c r="BV29" s="88" t="str">
        <f t="shared" si="27"/>
        <v>3T23</v>
      </c>
      <c r="BW29" s="88" t="str">
        <f t="shared" si="27"/>
        <v>4T23</v>
      </c>
      <c r="BX29" s="88" t="str">
        <f t="shared" si="27"/>
        <v>1T24</v>
      </c>
      <c r="BY29" s="88" t="str">
        <f t="shared" si="27"/>
        <v>2T24</v>
      </c>
      <c r="BZ29" s="88" t="str">
        <f t="shared" si="27"/>
        <v>3T24</v>
      </c>
      <c r="CA29" s="88" t="str">
        <f t="shared" ref="CA29:CB29" si="28">CA6</f>
        <v>4T24</v>
      </c>
      <c r="CB29" s="88" t="str">
        <f t="shared" si="28"/>
        <v>1T25</v>
      </c>
      <c r="CC29" s="88" t="str">
        <f t="shared" ref="CC29:CE29" si="29">CC6</f>
        <v>2T25</v>
      </c>
      <c r="CD29" s="88" t="str">
        <f t="shared" si="29"/>
        <v>3T25</v>
      </c>
      <c r="CE29" s="88" t="str">
        <f t="shared" si="29"/>
        <v>4T25</v>
      </c>
      <c r="CF29" s="396"/>
      <c r="CG29" s="231">
        <v>2006</v>
      </c>
      <c r="CH29" s="231">
        <v>2007</v>
      </c>
      <c r="CI29" s="231">
        <v>2008</v>
      </c>
      <c r="CJ29" s="231">
        <v>2009</v>
      </c>
      <c r="CK29" s="231">
        <v>2010</v>
      </c>
      <c r="CL29" s="231">
        <v>2011</v>
      </c>
      <c r="CM29" s="231">
        <v>2012</v>
      </c>
      <c r="CN29" s="231">
        <v>2013</v>
      </c>
      <c r="CO29" s="231">
        <v>2014</v>
      </c>
      <c r="CP29" s="231">
        <v>2015</v>
      </c>
      <c r="CQ29" s="231">
        <v>2016</v>
      </c>
      <c r="CR29" s="231">
        <v>2017</v>
      </c>
      <c r="CS29" s="231">
        <v>2018</v>
      </c>
      <c r="CT29" s="231">
        <v>2019</v>
      </c>
      <c r="CU29" s="231">
        <v>2020</v>
      </c>
      <c r="CV29" s="231">
        <v>2021</v>
      </c>
      <c r="CW29" s="231">
        <v>2022</v>
      </c>
      <c r="CX29" s="231">
        <v>2023</v>
      </c>
      <c r="CY29" s="231">
        <v>2024</v>
      </c>
      <c r="CZ29" s="231">
        <v>2025</v>
      </c>
    </row>
    <row r="30" spans="2:104" outlineLevel="1">
      <c r="B30" s="90" t="s">
        <v>3</v>
      </c>
      <c r="C30" s="91" t="s">
        <v>4</v>
      </c>
      <c r="D30" s="98">
        <v>0.8</v>
      </c>
      <c r="E30" s="98">
        <v>0.8</v>
      </c>
      <c r="F30" s="98">
        <v>0.8</v>
      </c>
      <c r="G30" s="98">
        <v>0.8</v>
      </c>
      <c r="H30" s="98">
        <v>0.8</v>
      </c>
      <c r="I30" s="98">
        <v>0.8</v>
      </c>
      <c r="J30" s="98">
        <v>0.8</v>
      </c>
      <c r="K30" s="98">
        <v>0.8</v>
      </c>
      <c r="L30" s="98">
        <v>0.8</v>
      </c>
      <c r="M30" s="98">
        <v>0.8</v>
      </c>
      <c r="N30" s="98">
        <v>0.8</v>
      </c>
      <c r="O30" s="99">
        <v>0.8</v>
      </c>
      <c r="P30" s="99">
        <v>0.8</v>
      </c>
      <c r="Q30" s="99">
        <v>0.8</v>
      </c>
      <c r="R30" s="99">
        <v>0.8</v>
      </c>
      <c r="S30" s="99">
        <v>0.8</v>
      </c>
      <c r="T30" s="99">
        <v>0.8</v>
      </c>
      <c r="U30" s="99">
        <v>0.8</v>
      </c>
      <c r="V30" s="99">
        <v>0.8</v>
      </c>
      <c r="W30" s="99">
        <v>0.8</v>
      </c>
      <c r="X30" s="99">
        <v>0.8</v>
      </c>
      <c r="Y30" s="99">
        <v>0.8</v>
      </c>
      <c r="Z30" s="99">
        <f t="shared" ref="Z30:AA42" si="30">+Y30</f>
        <v>0.8</v>
      </c>
      <c r="AA30" s="99">
        <f t="shared" si="30"/>
        <v>0.8</v>
      </c>
      <c r="AB30" s="99">
        <v>0.8</v>
      </c>
      <c r="AC30" s="99">
        <v>0.8</v>
      </c>
      <c r="AD30" s="99">
        <v>0.8</v>
      </c>
      <c r="AE30" s="99">
        <v>0.8</v>
      </c>
      <c r="AF30" s="99">
        <v>0.8</v>
      </c>
      <c r="AG30" s="99">
        <v>0.8</v>
      </c>
      <c r="AH30" s="99">
        <v>0.8</v>
      </c>
      <c r="AI30" s="99">
        <v>0.8</v>
      </c>
      <c r="AJ30" s="99">
        <v>0.8</v>
      </c>
      <c r="AK30" s="99">
        <v>0.8</v>
      </c>
      <c r="AL30" s="99">
        <v>0.8</v>
      </c>
      <c r="AM30" s="99">
        <v>0.8</v>
      </c>
      <c r="AN30" s="99">
        <v>0.8</v>
      </c>
      <c r="AO30" s="99">
        <v>0.8</v>
      </c>
      <c r="AP30" s="99">
        <v>0.8</v>
      </c>
      <c r="AQ30" s="99">
        <v>0.8</v>
      </c>
      <c r="AR30" s="99">
        <v>0.8</v>
      </c>
      <c r="AS30" s="99">
        <v>0.8</v>
      </c>
      <c r="AT30" s="99">
        <v>0.8</v>
      </c>
      <c r="AU30" s="99">
        <v>0.8</v>
      </c>
      <c r="AV30" s="99">
        <v>0.8</v>
      </c>
      <c r="AW30" s="99">
        <v>0.8</v>
      </c>
      <c r="AX30" s="99">
        <v>0.80000000000000016</v>
      </c>
      <c r="AY30" s="99">
        <v>0.80000000000000016</v>
      </c>
      <c r="AZ30" s="99">
        <v>0.80000000000000016</v>
      </c>
      <c r="BA30" s="99">
        <v>0.80000000000000016</v>
      </c>
      <c r="BB30" s="99">
        <v>0.80000000000000016</v>
      </c>
      <c r="BC30" s="99">
        <v>0.80000000000000016</v>
      </c>
      <c r="BD30" s="99">
        <v>0.80000000000000016</v>
      </c>
      <c r="BE30" s="99">
        <v>1</v>
      </c>
      <c r="BF30" s="99">
        <v>1</v>
      </c>
      <c r="BG30" s="99">
        <v>1</v>
      </c>
      <c r="BH30" s="99">
        <v>1</v>
      </c>
      <c r="BI30" s="99">
        <v>1</v>
      </c>
      <c r="BJ30" s="99">
        <v>1</v>
      </c>
      <c r="BK30" s="201">
        <v>1</v>
      </c>
      <c r="BL30" s="201">
        <v>1</v>
      </c>
      <c r="BM30" s="201">
        <v>1</v>
      </c>
      <c r="BN30" s="201">
        <v>1</v>
      </c>
      <c r="BO30" s="216">
        <v>1</v>
      </c>
      <c r="BP30" s="216">
        <v>1</v>
      </c>
      <c r="BQ30" s="216">
        <v>1</v>
      </c>
      <c r="BR30" s="216">
        <v>1</v>
      </c>
      <c r="BS30" s="216">
        <v>1</v>
      </c>
      <c r="BT30" s="216">
        <v>1</v>
      </c>
      <c r="BU30" s="216">
        <v>1</v>
      </c>
      <c r="BV30" s="216">
        <v>1</v>
      </c>
      <c r="BW30" s="216">
        <f>BV30</f>
        <v>1</v>
      </c>
      <c r="BX30" s="216">
        <v>1</v>
      </c>
      <c r="BY30" s="384">
        <v>1</v>
      </c>
      <c r="BZ30" s="384">
        <v>1</v>
      </c>
      <c r="CA30" s="384">
        <v>1</v>
      </c>
      <c r="CB30" s="384">
        <v>1</v>
      </c>
      <c r="CC30" s="384">
        <v>1</v>
      </c>
      <c r="CD30" s="384">
        <v>1</v>
      </c>
      <c r="CE30" s="384">
        <v>1</v>
      </c>
      <c r="CF30" s="396"/>
      <c r="CG30" s="216">
        <f t="shared" ref="CG30:CG49" si="31">+G30</f>
        <v>0.8</v>
      </c>
      <c r="CH30" s="216">
        <f t="shared" ref="CH30:CH49" si="32">+K30</f>
        <v>0.8</v>
      </c>
      <c r="CI30" s="216">
        <f t="shared" ref="CI30:CI49" si="33">+O30</f>
        <v>0.8</v>
      </c>
      <c r="CJ30" s="216">
        <f t="shared" ref="CJ30:CJ49" si="34">+S30</f>
        <v>0.8</v>
      </c>
      <c r="CK30" s="216">
        <f t="shared" ref="CK30:CK49" si="35">+W30</f>
        <v>0.8</v>
      </c>
      <c r="CL30" s="216">
        <f t="shared" ref="CL30:CL49" si="36">+AA30</f>
        <v>0.8</v>
      </c>
      <c r="CM30" s="216">
        <f t="shared" ref="CM30:CM49" si="37">+AE30</f>
        <v>0.8</v>
      </c>
      <c r="CN30" s="216">
        <f t="shared" ref="CN30:CN49" si="38">+AI30</f>
        <v>0.8</v>
      </c>
      <c r="CO30" s="216">
        <f t="shared" ref="CO30:CO49" si="39">+AM30</f>
        <v>0.8</v>
      </c>
      <c r="CP30" s="216">
        <f t="shared" ref="CP30:CP49" si="40">+AQ30</f>
        <v>0.8</v>
      </c>
      <c r="CQ30" s="216">
        <f t="shared" ref="CQ30:CQ49" si="41">+AU30</f>
        <v>0.8</v>
      </c>
      <c r="CR30" s="216">
        <f t="shared" ref="CR30:CR49" si="42">+AY30</f>
        <v>0.80000000000000016</v>
      </c>
      <c r="CS30" s="216">
        <f t="shared" ref="CS30:CS49" si="43">+BC30</f>
        <v>0.80000000000000016</v>
      </c>
      <c r="CT30" s="216">
        <f t="shared" ref="CT30:CT49" si="44">+BG30</f>
        <v>1</v>
      </c>
      <c r="CU30" s="216">
        <f t="shared" ref="CU30:CU49" si="45">+BK30</f>
        <v>1</v>
      </c>
      <c r="CV30" s="216">
        <f t="shared" ref="CV30:CV49" si="46">+BO30</f>
        <v>1</v>
      </c>
      <c r="CW30" s="216">
        <v>1</v>
      </c>
      <c r="CX30" s="216">
        <f>BW30</f>
        <v>1</v>
      </c>
      <c r="CY30" s="216">
        <f>CA30</f>
        <v>1</v>
      </c>
      <c r="CZ30" s="216">
        <f>CE30</f>
        <v>1</v>
      </c>
    </row>
    <row r="31" spans="2:104" outlineLevel="1">
      <c r="B31" s="90" t="s">
        <v>5</v>
      </c>
      <c r="C31" s="91" t="s">
        <v>6</v>
      </c>
      <c r="D31" s="98">
        <v>0.56170000000000009</v>
      </c>
      <c r="E31" s="98">
        <v>0.56169999999999998</v>
      </c>
      <c r="F31" s="98">
        <v>0.56170000000000009</v>
      </c>
      <c r="G31" s="98">
        <v>0.56170000000000009</v>
      </c>
      <c r="H31" s="98">
        <v>0.76170000000000004</v>
      </c>
      <c r="I31" s="98">
        <v>0.76170000000000004</v>
      </c>
      <c r="J31" s="98">
        <v>0.76170000000000004</v>
      </c>
      <c r="K31" s="98">
        <v>0.76170000000000004</v>
      </c>
      <c r="L31" s="98">
        <v>0.76170000000000004</v>
      </c>
      <c r="M31" s="98">
        <v>0.76170000000000004</v>
      </c>
      <c r="N31" s="98">
        <v>0.76170000000000004</v>
      </c>
      <c r="O31" s="99">
        <v>0.76170000000000004</v>
      </c>
      <c r="P31" s="99">
        <v>0.76170000000000004</v>
      </c>
      <c r="Q31" s="99">
        <v>0.76170000000000004</v>
      </c>
      <c r="R31" s="99">
        <v>0.76170000000000004</v>
      </c>
      <c r="S31" s="99">
        <v>0.76170000000000004</v>
      </c>
      <c r="T31" s="99">
        <v>0.76170000000000004</v>
      </c>
      <c r="U31" s="99">
        <v>0.76170000000000004</v>
      </c>
      <c r="V31" s="99">
        <v>0.76170000000000004</v>
      </c>
      <c r="W31" s="99">
        <v>0.76200000000000001</v>
      </c>
      <c r="X31" s="99">
        <v>0.76200000000000001</v>
      </c>
      <c r="Y31" s="99">
        <v>0.76170000000000004</v>
      </c>
      <c r="Z31" s="99">
        <f t="shared" si="30"/>
        <v>0.76170000000000004</v>
      </c>
      <c r="AA31" s="99">
        <f t="shared" si="30"/>
        <v>0.76170000000000004</v>
      </c>
      <c r="AB31" s="99">
        <v>0.76170000000000004</v>
      </c>
      <c r="AC31" s="99">
        <v>0.76737203421206501</v>
      </c>
      <c r="AD31" s="99">
        <v>0.76737203421206501</v>
      </c>
      <c r="AE31" s="99">
        <v>0.76690000000000003</v>
      </c>
      <c r="AF31" s="99">
        <v>0.76737203421206501</v>
      </c>
      <c r="AG31" s="99">
        <v>0.76737203421206501</v>
      </c>
      <c r="AH31" s="99">
        <v>0.79955819878013701</v>
      </c>
      <c r="AI31" s="99">
        <v>0.8</v>
      </c>
      <c r="AJ31" s="99">
        <v>0.8</v>
      </c>
      <c r="AK31" s="99">
        <v>0.8</v>
      </c>
      <c r="AL31" s="99">
        <v>0.8</v>
      </c>
      <c r="AM31" s="99">
        <v>0.8</v>
      </c>
      <c r="AN31" s="99">
        <v>0.8</v>
      </c>
      <c r="AO31" s="99">
        <v>0.8</v>
      </c>
      <c r="AP31" s="99">
        <v>0.8</v>
      </c>
      <c r="AQ31" s="99">
        <v>0.8</v>
      </c>
      <c r="AR31" s="99">
        <v>0.8</v>
      </c>
      <c r="AS31" s="99">
        <v>0.8</v>
      </c>
      <c r="AT31" s="99">
        <v>0.8</v>
      </c>
      <c r="AU31" s="99">
        <v>0.8</v>
      </c>
      <c r="AV31" s="99">
        <v>0.8</v>
      </c>
      <c r="AW31" s="99">
        <v>0.8</v>
      </c>
      <c r="AX31" s="99">
        <v>0.8161600637097588</v>
      </c>
      <c r="AY31" s="99">
        <v>0.8161600637097588</v>
      </c>
      <c r="AZ31" s="99">
        <v>0.8161600637097588</v>
      </c>
      <c r="BA31" s="99">
        <v>0.8161600637097588</v>
      </c>
      <c r="BB31" s="99">
        <v>0.8161600637097588</v>
      </c>
      <c r="BC31" s="99">
        <v>0.8161600637097588</v>
      </c>
      <c r="BD31" s="99">
        <v>0.8161600637097588</v>
      </c>
      <c r="BE31" s="99">
        <v>0.81614570268195008</v>
      </c>
      <c r="BF31" s="99">
        <v>0.81614570268195008</v>
      </c>
      <c r="BG31" s="99">
        <v>0.81614570268195008</v>
      </c>
      <c r="BH31" s="99">
        <v>0.81578991492031494</v>
      </c>
      <c r="BI31" s="99">
        <v>0.81578991492031494</v>
      </c>
      <c r="BJ31" s="99">
        <v>0.81578991492031494</v>
      </c>
      <c r="BK31" s="201">
        <v>0.81578991492031494</v>
      </c>
      <c r="BL31" s="201">
        <v>0.81578991492031494</v>
      </c>
      <c r="BM31" s="201">
        <v>0.81578991492031494</v>
      </c>
      <c r="BN31" s="201">
        <v>0.81578991492031494</v>
      </c>
      <c r="BO31" s="216">
        <v>0.8246</v>
      </c>
      <c r="BP31" s="216">
        <v>0.8246</v>
      </c>
      <c r="BQ31" s="216">
        <v>0.8246</v>
      </c>
      <c r="BR31" s="216">
        <v>0.8246</v>
      </c>
      <c r="BS31" s="216">
        <v>0.8246</v>
      </c>
      <c r="BT31" s="216">
        <v>0.8246</v>
      </c>
      <c r="BU31" s="216">
        <v>0.8246</v>
      </c>
      <c r="BV31" s="216">
        <v>0.8246</v>
      </c>
      <c r="BW31" s="216">
        <v>0.86499999999999999</v>
      </c>
      <c r="BX31" s="216">
        <v>0.86499999999999999</v>
      </c>
      <c r="BY31" s="384">
        <v>0.87265812262932829</v>
      </c>
      <c r="BZ31" s="384">
        <v>0.87265812262932829</v>
      </c>
      <c r="CA31" s="384">
        <v>0.87265812262932829</v>
      </c>
      <c r="CB31" s="384">
        <v>0.87265812262932829</v>
      </c>
      <c r="CC31" s="384">
        <v>0.87265812262932829</v>
      </c>
      <c r="CD31" s="384">
        <v>0.87265812262932829</v>
      </c>
      <c r="CE31" s="384">
        <v>0.87265812262932829</v>
      </c>
      <c r="CF31" s="396"/>
      <c r="CG31" s="216">
        <f t="shared" si="31"/>
        <v>0.56170000000000009</v>
      </c>
      <c r="CH31" s="216">
        <f t="shared" si="32"/>
        <v>0.76170000000000004</v>
      </c>
      <c r="CI31" s="216">
        <f t="shared" si="33"/>
        <v>0.76170000000000004</v>
      </c>
      <c r="CJ31" s="216">
        <f t="shared" si="34"/>
        <v>0.76170000000000004</v>
      </c>
      <c r="CK31" s="216">
        <f t="shared" si="35"/>
        <v>0.76200000000000001</v>
      </c>
      <c r="CL31" s="216">
        <f t="shared" si="36"/>
        <v>0.76170000000000004</v>
      </c>
      <c r="CM31" s="216">
        <f t="shared" si="37"/>
        <v>0.76690000000000003</v>
      </c>
      <c r="CN31" s="216">
        <f t="shared" si="38"/>
        <v>0.8</v>
      </c>
      <c r="CO31" s="216">
        <f t="shared" si="39"/>
        <v>0.8</v>
      </c>
      <c r="CP31" s="216">
        <f t="shared" si="40"/>
        <v>0.8</v>
      </c>
      <c r="CQ31" s="216">
        <f t="shared" si="41"/>
        <v>0.8</v>
      </c>
      <c r="CR31" s="216">
        <f t="shared" si="42"/>
        <v>0.8161600637097588</v>
      </c>
      <c r="CS31" s="216">
        <f t="shared" si="43"/>
        <v>0.8161600637097588</v>
      </c>
      <c r="CT31" s="216">
        <f t="shared" si="44"/>
        <v>0.81614570268195008</v>
      </c>
      <c r="CU31" s="216">
        <f t="shared" si="45"/>
        <v>0.81578991492031494</v>
      </c>
      <c r="CV31" s="216">
        <f t="shared" si="46"/>
        <v>0.8246</v>
      </c>
      <c r="CW31" s="216">
        <v>0.8246</v>
      </c>
      <c r="CX31" s="216">
        <f t="shared" ref="CX31:CX50" si="47">BW31</f>
        <v>0.86499999999999999</v>
      </c>
      <c r="CY31" s="216">
        <f t="shared" ref="CY31:CY49" si="48">CA31</f>
        <v>0.87265812262932829</v>
      </c>
      <c r="CZ31" s="216">
        <f t="shared" ref="CZ31:CZ49" si="49">CE31</f>
        <v>0.87265812262932829</v>
      </c>
    </row>
    <row r="32" spans="2:104" outlineLevel="1">
      <c r="B32" s="90" t="s">
        <v>7</v>
      </c>
      <c r="C32" s="91" t="s">
        <v>8</v>
      </c>
      <c r="D32" s="98">
        <v>0.5106928278961701</v>
      </c>
      <c r="E32" s="98">
        <v>0.5106928278961701</v>
      </c>
      <c r="F32" s="98">
        <v>0.5106928278961701</v>
      </c>
      <c r="G32" s="98">
        <v>0.5106928278961701</v>
      </c>
      <c r="H32" s="98">
        <v>0.5106928278961701</v>
      </c>
      <c r="I32" s="98">
        <v>0.5106928278961701</v>
      </c>
      <c r="J32" s="98">
        <v>0.5106928278961701</v>
      </c>
      <c r="K32" s="98">
        <v>0.5106928278961701</v>
      </c>
      <c r="L32" s="98">
        <v>0.5106928278961701</v>
      </c>
      <c r="M32" s="98">
        <v>0.51069105207587728</v>
      </c>
      <c r="N32" s="98">
        <v>0.51069105207587728</v>
      </c>
      <c r="O32" s="99">
        <v>0.51069548735394665</v>
      </c>
      <c r="P32" s="99">
        <v>0.51069548735394665</v>
      </c>
      <c r="Q32" s="99">
        <v>0.51069809254855614</v>
      </c>
      <c r="R32" s="99">
        <v>0.51069812523397795</v>
      </c>
      <c r="S32" s="99">
        <v>0.51069812523397795</v>
      </c>
      <c r="T32" s="99">
        <v>0.51069812523397795</v>
      </c>
      <c r="U32" s="99">
        <v>0.51069812523397795</v>
      </c>
      <c r="V32" s="99">
        <v>0.51069812523397795</v>
      </c>
      <c r="W32" s="99">
        <v>0.51100000000000001</v>
      </c>
      <c r="X32" s="99">
        <v>0.51100000000000001</v>
      </c>
      <c r="Y32" s="99">
        <v>0.51070000000000004</v>
      </c>
      <c r="Z32" s="99">
        <f t="shared" si="30"/>
        <v>0.51070000000000004</v>
      </c>
      <c r="AA32" s="99">
        <f t="shared" si="30"/>
        <v>0.51070000000000004</v>
      </c>
      <c r="AB32" s="99">
        <v>0.51070000000000004</v>
      </c>
      <c r="AC32" s="99">
        <v>0.51062690817084244</v>
      </c>
      <c r="AD32" s="99">
        <v>0.51062690817084244</v>
      </c>
      <c r="AE32" s="99">
        <v>0.51062690817084244</v>
      </c>
      <c r="AF32" s="99">
        <v>0.51062690817084244</v>
      </c>
      <c r="AG32" s="99">
        <v>0.51062690817084244</v>
      </c>
      <c r="AH32" s="99">
        <v>0.51062690817084244</v>
      </c>
      <c r="AI32" s="99">
        <v>0.51062473054306123</v>
      </c>
      <c r="AJ32" s="99">
        <v>0.51062473054306123</v>
      </c>
      <c r="AK32" s="99">
        <v>0.51062473054306123</v>
      </c>
      <c r="AL32" s="99">
        <v>0.51062473054306123</v>
      </c>
      <c r="AM32" s="99">
        <v>0.51062473054306123</v>
      </c>
      <c r="AN32" s="99">
        <v>0.51062473054306123</v>
      </c>
      <c r="AO32" s="99">
        <v>0.51062473054306123</v>
      </c>
      <c r="AP32" s="99">
        <v>0.51062473054306123</v>
      </c>
      <c r="AQ32" s="99">
        <v>0.51100000000000001</v>
      </c>
      <c r="AR32" s="99">
        <v>0.51100000000000001</v>
      </c>
      <c r="AS32" s="99">
        <v>0.51100000000000001</v>
      </c>
      <c r="AT32" s="99">
        <v>0.51054473054306104</v>
      </c>
      <c r="AU32" s="99">
        <v>0.65827725000000004</v>
      </c>
      <c r="AV32" s="99">
        <v>0.65827725000000004</v>
      </c>
      <c r="AW32" s="99">
        <v>0.65827725000000004</v>
      </c>
      <c r="AX32" s="99">
        <v>0.6582789102499027</v>
      </c>
      <c r="AY32" s="99">
        <v>0.6582789102499027</v>
      </c>
      <c r="AZ32" s="99">
        <v>0.6582789102499027</v>
      </c>
      <c r="BA32" s="99">
        <v>0.6582789102499027</v>
      </c>
      <c r="BB32" s="99">
        <v>0.6582789102499027</v>
      </c>
      <c r="BC32" s="99">
        <v>0.6582789102499027</v>
      </c>
      <c r="BD32" s="99">
        <v>0.6582789102499027</v>
      </c>
      <c r="BE32" s="99">
        <v>0.65833542013466961</v>
      </c>
      <c r="BF32" s="99">
        <v>0.65833542013466961</v>
      </c>
      <c r="BG32" s="99">
        <v>0.65833542013466961</v>
      </c>
      <c r="BH32" s="99">
        <v>0.65833384892368796</v>
      </c>
      <c r="BI32" s="99">
        <v>0.65833384892368796</v>
      </c>
      <c r="BJ32" s="99">
        <v>0.65833384892368796</v>
      </c>
      <c r="BK32" s="201">
        <v>0.65833384892368796</v>
      </c>
      <c r="BL32" s="201">
        <v>0.65833384892368796</v>
      </c>
      <c r="BM32" s="201">
        <v>0.65833384892368796</v>
      </c>
      <c r="BN32" s="201">
        <v>0.65833384892368796</v>
      </c>
      <c r="BO32" s="216">
        <v>0.65833384892368796</v>
      </c>
      <c r="BP32" s="216">
        <v>0.65833384892368796</v>
      </c>
      <c r="BQ32" s="216">
        <v>0.65833384892368796</v>
      </c>
      <c r="BR32" s="216">
        <v>0.65833384892368796</v>
      </c>
      <c r="BS32" s="216">
        <v>0.65833384892368796</v>
      </c>
      <c r="BT32" s="216">
        <v>0.65833384892368796</v>
      </c>
      <c r="BU32" s="216">
        <v>0.65833384892368796</v>
      </c>
      <c r="BV32" s="216">
        <v>0.65833384892368796</v>
      </c>
      <c r="BW32" s="216">
        <f t="shared" ref="BW32:BW49" si="50">BV32</f>
        <v>0.65833384892368796</v>
      </c>
      <c r="BX32" s="216">
        <v>0.65833384892368796</v>
      </c>
      <c r="BY32" s="384">
        <v>0.65833384892368796</v>
      </c>
      <c r="BZ32" s="384">
        <v>0.65833384892368796</v>
      </c>
      <c r="CA32" s="384">
        <v>0.65833384892368796</v>
      </c>
      <c r="CB32" s="384">
        <v>0.65833384892368796</v>
      </c>
      <c r="CC32" s="384">
        <v>0.65833384892368796</v>
      </c>
      <c r="CD32" s="384">
        <v>0.65833384892368796</v>
      </c>
      <c r="CE32" s="384">
        <v>0.73365000000000002</v>
      </c>
      <c r="CF32" s="396"/>
      <c r="CG32" s="216">
        <f t="shared" si="31"/>
        <v>0.5106928278961701</v>
      </c>
      <c r="CH32" s="216">
        <f t="shared" si="32"/>
        <v>0.5106928278961701</v>
      </c>
      <c r="CI32" s="216">
        <f t="shared" si="33"/>
        <v>0.51069548735394665</v>
      </c>
      <c r="CJ32" s="216">
        <f t="shared" si="34"/>
        <v>0.51069812523397795</v>
      </c>
      <c r="CK32" s="216">
        <f t="shared" si="35"/>
        <v>0.51100000000000001</v>
      </c>
      <c r="CL32" s="216">
        <f t="shared" si="36"/>
        <v>0.51070000000000004</v>
      </c>
      <c r="CM32" s="216">
        <f t="shared" si="37"/>
        <v>0.51062690817084244</v>
      </c>
      <c r="CN32" s="216">
        <f t="shared" si="38"/>
        <v>0.51062473054306123</v>
      </c>
      <c r="CO32" s="216">
        <f t="shared" si="39"/>
        <v>0.51062473054306123</v>
      </c>
      <c r="CP32" s="216">
        <f t="shared" si="40"/>
        <v>0.51100000000000001</v>
      </c>
      <c r="CQ32" s="216">
        <f t="shared" si="41"/>
        <v>0.65827725000000004</v>
      </c>
      <c r="CR32" s="216">
        <f t="shared" si="42"/>
        <v>0.6582789102499027</v>
      </c>
      <c r="CS32" s="216">
        <f t="shared" si="43"/>
        <v>0.6582789102499027</v>
      </c>
      <c r="CT32" s="216">
        <f t="shared" si="44"/>
        <v>0.65833542013466961</v>
      </c>
      <c r="CU32" s="216">
        <f t="shared" si="45"/>
        <v>0.65833384892368796</v>
      </c>
      <c r="CV32" s="216">
        <f t="shared" si="46"/>
        <v>0.65833384892368796</v>
      </c>
      <c r="CW32" s="216">
        <v>0.65833384892368796</v>
      </c>
      <c r="CX32" s="216">
        <f t="shared" si="47"/>
        <v>0.65833384892368796</v>
      </c>
      <c r="CY32" s="216">
        <f t="shared" si="48"/>
        <v>0.65833384892368796</v>
      </c>
      <c r="CZ32" s="216">
        <f t="shared" si="49"/>
        <v>0.73365000000000002</v>
      </c>
    </row>
    <row r="33" spans="2:104" outlineLevel="1">
      <c r="B33" s="90" t="s">
        <v>9</v>
      </c>
      <c r="C33" s="91" t="s">
        <v>6</v>
      </c>
      <c r="D33" s="98">
        <v>0.51706620000000003</v>
      </c>
      <c r="E33" s="98">
        <v>0.51706620000000003</v>
      </c>
      <c r="F33" s="98">
        <v>0.51706620000000003</v>
      </c>
      <c r="G33" s="98">
        <v>0.56287943339205604</v>
      </c>
      <c r="H33" s="98">
        <v>0.56287943339205604</v>
      </c>
      <c r="I33" s="98">
        <v>0.56287943339205604</v>
      </c>
      <c r="J33" s="98">
        <v>0.56287943339205604</v>
      </c>
      <c r="K33" s="98">
        <v>0.6578185651658246</v>
      </c>
      <c r="L33" s="98">
        <v>0.6578185651658246</v>
      </c>
      <c r="M33" s="98">
        <v>0.6576348587498867</v>
      </c>
      <c r="N33" s="98">
        <v>0.6576348587498867</v>
      </c>
      <c r="O33" s="99">
        <v>0.65761639096251223</v>
      </c>
      <c r="P33" s="99">
        <v>0.65761639096251223</v>
      </c>
      <c r="Q33" s="99">
        <v>0.65761639096251223</v>
      </c>
      <c r="R33" s="99">
        <v>0.65761639096251223</v>
      </c>
      <c r="S33" s="99">
        <v>0.65761639096251223</v>
      </c>
      <c r="T33" s="99">
        <v>0.65761639096251223</v>
      </c>
      <c r="U33" s="99">
        <v>0.65761639096251223</v>
      </c>
      <c r="V33" s="99">
        <v>0.65761639096251223</v>
      </c>
      <c r="W33" s="99">
        <v>0.65800000000000003</v>
      </c>
      <c r="X33" s="99">
        <v>0.65800000000000003</v>
      </c>
      <c r="Y33" s="99">
        <v>0.65761999999999998</v>
      </c>
      <c r="Z33" s="99">
        <f t="shared" si="30"/>
        <v>0.65761999999999998</v>
      </c>
      <c r="AA33" s="99">
        <f t="shared" si="30"/>
        <v>0.65761999999999998</v>
      </c>
      <c r="AB33" s="99">
        <v>0.65761999999999998</v>
      </c>
      <c r="AC33" s="99">
        <v>0.657554639848969</v>
      </c>
      <c r="AD33" s="99">
        <v>0.657554639848969</v>
      </c>
      <c r="AE33" s="99">
        <v>0.657554639848969</v>
      </c>
      <c r="AF33" s="99">
        <v>0.657554639848969</v>
      </c>
      <c r="AG33" s="99">
        <v>0.657554639848969</v>
      </c>
      <c r="AH33" s="99">
        <v>0.657554639848969</v>
      </c>
      <c r="AI33" s="99">
        <v>0.65755649450848697</v>
      </c>
      <c r="AJ33" s="99">
        <v>0.65755649450848697</v>
      </c>
      <c r="AK33" s="99">
        <v>0.65755649450848697</v>
      </c>
      <c r="AL33" s="99">
        <v>0.65755649450848697</v>
      </c>
      <c r="AM33" s="99">
        <v>0.65755649450848697</v>
      </c>
      <c r="AN33" s="99">
        <v>0.65755649450848697</v>
      </c>
      <c r="AO33" s="99">
        <v>0.65755649450848697</v>
      </c>
      <c r="AP33" s="99">
        <v>0.65755649450848697</v>
      </c>
      <c r="AQ33" s="99">
        <v>0.65800000000000003</v>
      </c>
      <c r="AR33" s="99">
        <v>0.65800000000000003</v>
      </c>
      <c r="AS33" s="99">
        <v>0.65800000000000003</v>
      </c>
      <c r="AT33" s="99">
        <v>0.65755649450848697</v>
      </c>
      <c r="AU33" s="99">
        <v>0.73732103999999998</v>
      </c>
      <c r="AV33" s="99">
        <v>0.73732103999999998</v>
      </c>
      <c r="AW33" s="99">
        <v>0.73732103999999998</v>
      </c>
      <c r="AX33" s="99">
        <v>0.73731986352937451</v>
      </c>
      <c r="AY33" s="99">
        <v>0.73731986352937451</v>
      </c>
      <c r="AZ33" s="99">
        <v>0.73731986352937451</v>
      </c>
      <c r="BA33" s="99">
        <v>0.73731986352937451</v>
      </c>
      <c r="BB33" s="99">
        <v>0.73731986352937451</v>
      </c>
      <c r="BC33" s="99">
        <v>0.73731986352937451</v>
      </c>
      <c r="BD33" s="99">
        <v>0.73731986352937451</v>
      </c>
      <c r="BE33" s="99">
        <v>0.7378497910325178</v>
      </c>
      <c r="BF33" s="99">
        <v>0.7378497910325178</v>
      </c>
      <c r="BG33" s="99">
        <v>0.7378497910325178</v>
      </c>
      <c r="BH33" s="99">
        <v>0.73723681807207941</v>
      </c>
      <c r="BI33" s="99">
        <v>0.73723681807207941</v>
      </c>
      <c r="BJ33" s="99">
        <v>0.73723681807207941</v>
      </c>
      <c r="BK33" s="201">
        <v>0.73723681807207941</v>
      </c>
      <c r="BL33" s="201">
        <v>0.73723681807207941</v>
      </c>
      <c r="BM33" s="201">
        <v>0.73723681807207941</v>
      </c>
      <c r="BN33" s="201">
        <v>0.73723681807207941</v>
      </c>
      <c r="BO33" s="216">
        <v>0.73729999999999996</v>
      </c>
      <c r="BP33" s="216">
        <v>0.73729999999999996</v>
      </c>
      <c r="BQ33" s="216">
        <v>0.73729999999999996</v>
      </c>
      <c r="BR33" s="216">
        <v>0.73729999999999996</v>
      </c>
      <c r="BS33" s="216">
        <v>0.73729999999999996</v>
      </c>
      <c r="BT33" s="216">
        <v>0.73729999999999996</v>
      </c>
      <c r="BU33" s="216">
        <v>0.73729999999999996</v>
      </c>
      <c r="BV33" s="216">
        <v>0.73729999999999996</v>
      </c>
      <c r="BW33" s="216">
        <f t="shared" si="50"/>
        <v>0.73729999999999996</v>
      </c>
      <c r="BX33" s="216">
        <v>0.73729999999999996</v>
      </c>
      <c r="BY33" s="384">
        <v>0.73729999999999996</v>
      </c>
      <c r="BZ33" s="384">
        <v>0.73729999999999996</v>
      </c>
      <c r="CA33" s="384">
        <v>0.73729999999999996</v>
      </c>
      <c r="CB33" s="384">
        <v>0.73729999999999996</v>
      </c>
      <c r="CC33" s="384">
        <v>0.73729999999999996</v>
      </c>
      <c r="CD33" s="384">
        <v>0.73729999999999996</v>
      </c>
      <c r="CE33" s="384">
        <v>0.73729999999999996</v>
      </c>
      <c r="CF33" s="396"/>
      <c r="CG33" s="216">
        <f t="shared" si="31"/>
        <v>0.56287943339205604</v>
      </c>
      <c r="CH33" s="216">
        <f t="shared" si="32"/>
        <v>0.6578185651658246</v>
      </c>
      <c r="CI33" s="216">
        <f t="shared" si="33"/>
        <v>0.65761639096251223</v>
      </c>
      <c r="CJ33" s="216">
        <f t="shared" si="34"/>
        <v>0.65761639096251223</v>
      </c>
      <c r="CK33" s="216">
        <f t="shared" si="35"/>
        <v>0.65800000000000003</v>
      </c>
      <c r="CL33" s="216">
        <f t="shared" si="36"/>
        <v>0.65761999999999998</v>
      </c>
      <c r="CM33" s="216">
        <f t="shared" si="37"/>
        <v>0.657554639848969</v>
      </c>
      <c r="CN33" s="216">
        <f t="shared" si="38"/>
        <v>0.65755649450848697</v>
      </c>
      <c r="CO33" s="216">
        <f t="shared" si="39"/>
        <v>0.65755649450848697</v>
      </c>
      <c r="CP33" s="216">
        <f t="shared" si="40"/>
        <v>0.65800000000000003</v>
      </c>
      <c r="CQ33" s="216">
        <f t="shared" si="41"/>
        <v>0.73732103999999998</v>
      </c>
      <c r="CR33" s="216">
        <f t="shared" si="42"/>
        <v>0.73731986352937451</v>
      </c>
      <c r="CS33" s="216">
        <f t="shared" si="43"/>
        <v>0.73731986352937451</v>
      </c>
      <c r="CT33" s="216">
        <f t="shared" si="44"/>
        <v>0.7378497910325178</v>
      </c>
      <c r="CU33" s="216">
        <f t="shared" si="45"/>
        <v>0.73723681807207941</v>
      </c>
      <c r="CV33" s="216">
        <f t="shared" si="46"/>
        <v>0.73729999999999996</v>
      </c>
      <c r="CW33" s="216">
        <v>0.73729999999999996</v>
      </c>
      <c r="CX33" s="216">
        <f t="shared" si="47"/>
        <v>0.73729999999999996</v>
      </c>
      <c r="CY33" s="216">
        <f t="shared" si="48"/>
        <v>0.73729999999999996</v>
      </c>
      <c r="CZ33" s="216">
        <f t="shared" si="49"/>
        <v>0.73729999999999996</v>
      </c>
    </row>
    <row r="34" spans="2:104" outlineLevel="1">
      <c r="B34" s="90" t="s">
        <v>10</v>
      </c>
      <c r="C34" s="91" t="s">
        <v>11</v>
      </c>
      <c r="D34" s="98">
        <v>0.59982111322265064</v>
      </c>
      <c r="E34" s="98">
        <v>0.59982111322265064</v>
      </c>
      <c r="F34" s="98">
        <v>0.59982111322265064</v>
      </c>
      <c r="G34" s="98">
        <v>0.59982111322265064</v>
      </c>
      <c r="H34" s="98">
        <v>0.59982111322265064</v>
      </c>
      <c r="I34" s="98">
        <v>0.59982111322265064</v>
      </c>
      <c r="J34" s="98">
        <v>0.59982111322265064</v>
      </c>
      <c r="K34" s="98">
        <v>0.59982111322265064</v>
      </c>
      <c r="L34" s="98">
        <v>0.5997627687681254</v>
      </c>
      <c r="M34" s="98">
        <v>0.59857017113144062</v>
      </c>
      <c r="N34" s="98">
        <v>0.59857017113144062</v>
      </c>
      <c r="O34" s="99">
        <v>0.5907337691747101</v>
      </c>
      <c r="P34" s="99">
        <v>0.5907337691747101</v>
      </c>
      <c r="Q34" s="99">
        <v>0.59080040390752742</v>
      </c>
      <c r="R34" s="99">
        <v>0.59072348113991469</v>
      </c>
      <c r="S34" s="99">
        <v>0.59630814179220382</v>
      </c>
      <c r="T34" s="99">
        <v>0.59630814179220382</v>
      </c>
      <c r="U34" s="99">
        <v>0.59630814179220382</v>
      </c>
      <c r="V34" s="99">
        <v>0.59630814179220382</v>
      </c>
      <c r="W34" s="99">
        <v>0.59599999999999997</v>
      </c>
      <c r="X34" s="99">
        <v>0.59599999999999997</v>
      </c>
      <c r="Y34" s="99">
        <v>0.5963099999999999</v>
      </c>
      <c r="Z34" s="99">
        <f t="shared" si="30"/>
        <v>0.5963099999999999</v>
      </c>
      <c r="AA34" s="99">
        <f t="shared" si="30"/>
        <v>0.5963099999999999</v>
      </c>
      <c r="AB34" s="99">
        <v>0.5963099999999999</v>
      </c>
      <c r="AC34" s="99">
        <v>0.59302466383436392</v>
      </c>
      <c r="AD34" s="99">
        <v>0.59302466383436392</v>
      </c>
      <c r="AE34" s="99">
        <v>0.59302466383436392</v>
      </c>
      <c r="AF34" s="99">
        <v>0.61721332667884421</v>
      </c>
      <c r="AG34" s="99">
        <v>0.61721332667884421</v>
      </c>
      <c r="AH34" s="99">
        <v>0.61721332667884421</v>
      </c>
      <c r="AI34" s="99">
        <v>0.61721332667884421</v>
      </c>
      <c r="AJ34" s="99">
        <v>0.61721332667884421</v>
      </c>
      <c r="AK34" s="99">
        <v>0.61721332667884421</v>
      </c>
      <c r="AL34" s="99">
        <v>0.61721332667884421</v>
      </c>
      <c r="AM34" s="99">
        <v>0.61721332667884421</v>
      </c>
      <c r="AN34" s="99">
        <v>0.61721332667884421</v>
      </c>
      <c r="AO34" s="99">
        <v>0.61721332667884421</v>
      </c>
      <c r="AP34" s="99">
        <v>0.61721332667884421</v>
      </c>
      <c r="AQ34" s="99">
        <v>0.61699999999999999</v>
      </c>
      <c r="AR34" s="99">
        <v>0.61699999999999999</v>
      </c>
      <c r="AS34" s="99">
        <v>0.61699999999999999</v>
      </c>
      <c r="AT34" s="99">
        <v>0.61650289631433308</v>
      </c>
      <c r="AU34" s="99">
        <v>0.61650289631433308</v>
      </c>
      <c r="AV34" s="99">
        <v>0.61650289631433308</v>
      </c>
      <c r="AW34" s="99">
        <v>0.61650289631433308</v>
      </c>
      <c r="AX34" s="99">
        <v>0.61623149448036174</v>
      </c>
      <c r="AY34" s="99">
        <v>0.61623149448036174</v>
      </c>
      <c r="AZ34" s="99">
        <v>0.61623149448036174</v>
      </c>
      <c r="BA34" s="99">
        <v>0.61623149448036174</v>
      </c>
      <c r="BB34" s="99">
        <v>0.61623149448036174</v>
      </c>
      <c r="BC34" s="99">
        <v>0.61623149448036174</v>
      </c>
      <c r="BD34" s="99">
        <v>0.61623149448036174</v>
      </c>
      <c r="BE34" s="99">
        <v>0.6139566037570261</v>
      </c>
      <c r="BF34" s="99">
        <v>0.6139566037570261</v>
      </c>
      <c r="BG34" s="99">
        <v>0.6139566037570261</v>
      </c>
      <c r="BH34" s="99">
        <v>0.73427729449608703</v>
      </c>
      <c r="BI34" s="99">
        <v>0.73427729449608703</v>
      </c>
      <c r="BJ34" s="99">
        <v>0.73427729449608703</v>
      </c>
      <c r="BK34" s="201">
        <v>0.73427729449608703</v>
      </c>
      <c r="BL34" s="201">
        <v>0.73427729449608703</v>
      </c>
      <c r="BM34" s="201">
        <v>0.73427729449608703</v>
      </c>
      <c r="BN34" s="201">
        <v>0.73427729449608703</v>
      </c>
      <c r="BO34" s="216">
        <v>0.73460000000000003</v>
      </c>
      <c r="BP34" s="216">
        <v>0.73460000000000003</v>
      </c>
      <c r="BQ34" s="216">
        <v>0.73460000000000003</v>
      </c>
      <c r="BR34" s="216">
        <v>0.73460000000000003</v>
      </c>
      <c r="BS34" s="216">
        <v>0.73460000000000003</v>
      </c>
      <c r="BT34" s="216">
        <v>0.73460000000000003</v>
      </c>
      <c r="BU34" s="216">
        <v>0.73460000000000003</v>
      </c>
      <c r="BV34" s="216">
        <v>0.73460000000000003</v>
      </c>
      <c r="BW34" s="216">
        <f t="shared" si="50"/>
        <v>0.73460000000000003</v>
      </c>
      <c r="BX34" s="216">
        <v>0.73460000000000003</v>
      </c>
      <c r="BY34" s="384">
        <v>0.73460000000000003</v>
      </c>
      <c r="BZ34" s="384">
        <v>0.73460000000000003</v>
      </c>
      <c r="CA34" s="384">
        <v>0.73460000000000003</v>
      </c>
      <c r="CB34" s="384">
        <v>0.73460000000000003</v>
      </c>
      <c r="CC34" s="384">
        <v>0.73460000000000003</v>
      </c>
      <c r="CD34" s="384">
        <v>0.73460000000000003</v>
      </c>
      <c r="CE34" s="384">
        <v>0.73460000000000003</v>
      </c>
      <c r="CF34" s="396"/>
      <c r="CG34" s="216">
        <f t="shared" si="31"/>
        <v>0.59982111322265064</v>
      </c>
      <c r="CH34" s="216">
        <f t="shared" si="32"/>
        <v>0.59982111322265064</v>
      </c>
      <c r="CI34" s="216">
        <f t="shared" si="33"/>
        <v>0.5907337691747101</v>
      </c>
      <c r="CJ34" s="216">
        <f t="shared" si="34"/>
        <v>0.59630814179220382</v>
      </c>
      <c r="CK34" s="216">
        <f t="shared" si="35"/>
        <v>0.59599999999999997</v>
      </c>
      <c r="CL34" s="216">
        <f t="shared" si="36"/>
        <v>0.5963099999999999</v>
      </c>
      <c r="CM34" s="216">
        <f t="shared" si="37"/>
        <v>0.59302466383436392</v>
      </c>
      <c r="CN34" s="216">
        <f t="shared" si="38"/>
        <v>0.61721332667884421</v>
      </c>
      <c r="CO34" s="216">
        <f t="shared" si="39"/>
        <v>0.61721332667884421</v>
      </c>
      <c r="CP34" s="216">
        <f t="shared" si="40"/>
        <v>0.61699999999999999</v>
      </c>
      <c r="CQ34" s="216">
        <f t="shared" si="41"/>
        <v>0.61650289631433308</v>
      </c>
      <c r="CR34" s="216">
        <f t="shared" si="42"/>
        <v>0.61623149448036174</v>
      </c>
      <c r="CS34" s="216">
        <f t="shared" si="43"/>
        <v>0.61623149448036174</v>
      </c>
      <c r="CT34" s="216">
        <f t="shared" si="44"/>
        <v>0.6139566037570261</v>
      </c>
      <c r="CU34" s="216">
        <f t="shared" si="45"/>
        <v>0.73427729449608703</v>
      </c>
      <c r="CV34" s="216">
        <f t="shared" si="46"/>
        <v>0.73460000000000003</v>
      </c>
      <c r="CW34" s="216">
        <v>0.73460000000000003</v>
      </c>
      <c r="CX34" s="216">
        <f t="shared" si="47"/>
        <v>0.73460000000000003</v>
      </c>
      <c r="CY34" s="216">
        <f t="shared" si="48"/>
        <v>0.73460000000000003</v>
      </c>
      <c r="CZ34" s="216">
        <f t="shared" si="49"/>
        <v>0.73460000000000003</v>
      </c>
    </row>
    <row r="35" spans="2:104" outlineLevel="1">
      <c r="B35" s="90" t="s">
        <v>12</v>
      </c>
      <c r="C35" s="91" t="s">
        <v>4</v>
      </c>
      <c r="D35" s="98">
        <v>0.45</v>
      </c>
      <c r="E35" s="98">
        <v>0.45</v>
      </c>
      <c r="F35" s="98">
        <v>0.45</v>
      </c>
      <c r="G35" s="98">
        <v>0.45</v>
      </c>
      <c r="H35" s="98">
        <v>0.9</v>
      </c>
      <c r="I35" s="98">
        <v>0.9</v>
      </c>
      <c r="J35" s="98">
        <v>0.9</v>
      </c>
      <c r="K35" s="98">
        <v>0.9</v>
      </c>
      <c r="L35" s="98">
        <v>0.9</v>
      </c>
      <c r="M35" s="98">
        <v>0.9</v>
      </c>
      <c r="N35" s="98">
        <v>0.9</v>
      </c>
      <c r="O35" s="99">
        <v>0.9</v>
      </c>
      <c r="P35" s="99">
        <v>0.9</v>
      </c>
      <c r="Q35" s="99">
        <v>0.9</v>
      </c>
      <c r="R35" s="99">
        <v>0.9</v>
      </c>
      <c r="S35" s="99">
        <v>0.9</v>
      </c>
      <c r="T35" s="99">
        <v>0.9</v>
      </c>
      <c r="U35" s="99">
        <v>0.9</v>
      </c>
      <c r="V35" s="99">
        <v>0.9</v>
      </c>
      <c r="W35" s="99">
        <v>0.9</v>
      </c>
      <c r="X35" s="99">
        <v>0.9</v>
      </c>
      <c r="Y35" s="99">
        <v>0.9</v>
      </c>
      <c r="Z35" s="99">
        <f t="shared" si="30"/>
        <v>0.9</v>
      </c>
      <c r="AA35" s="99">
        <f t="shared" si="30"/>
        <v>0.9</v>
      </c>
      <c r="AB35" s="99">
        <v>0.9</v>
      </c>
      <c r="AC35" s="99">
        <v>0.9</v>
      </c>
      <c r="AD35" s="99">
        <v>0.9</v>
      </c>
      <c r="AE35" s="99">
        <v>0.9</v>
      </c>
      <c r="AF35" s="99">
        <v>0.9</v>
      </c>
      <c r="AG35" s="99">
        <v>0.9</v>
      </c>
      <c r="AH35" s="99">
        <v>0.9</v>
      </c>
      <c r="AI35" s="99">
        <v>0.9</v>
      </c>
      <c r="AJ35" s="99">
        <v>0.9</v>
      </c>
      <c r="AK35" s="99">
        <v>0.9</v>
      </c>
      <c r="AL35" s="99">
        <v>0.9</v>
      </c>
      <c r="AM35" s="99">
        <v>0.9</v>
      </c>
      <c r="AN35" s="99">
        <v>0.9</v>
      </c>
      <c r="AO35" s="99">
        <v>0.9</v>
      </c>
      <c r="AP35" s="99">
        <v>0.9</v>
      </c>
      <c r="AQ35" s="99">
        <v>0.9</v>
      </c>
      <c r="AR35" s="99">
        <v>0.9</v>
      </c>
      <c r="AS35" s="99">
        <v>0.9</v>
      </c>
      <c r="AT35" s="99">
        <v>0.9</v>
      </c>
      <c r="AU35" s="99">
        <v>0.9</v>
      </c>
      <c r="AV35" s="99">
        <v>0.9</v>
      </c>
      <c r="AW35" s="99">
        <v>0.9</v>
      </c>
      <c r="AX35" s="99">
        <v>0.89999999999999991</v>
      </c>
      <c r="AY35" s="99">
        <v>0.89999999999999991</v>
      </c>
      <c r="AZ35" s="99">
        <v>0.89999999999999991</v>
      </c>
      <c r="BA35" s="99">
        <v>0.89999999999999991</v>
      </c>
      <c r="BB35" s="99">
        <v>0.89999999999999991</v>
      </c>
      <c r="BC35" s="99">
        <v>0.89999999999999991</v>
      </c>
      <c r="BD35" s="99">
        <v>0.89999999999999991</v>
      </c>
      <c r="BE35" s="99">
        <v>0.89999999999999991</v>
      </c>
      <c r="BF35" s="99">
        <v>0.89999999999999991</v>
      </c>
      <c r="BG35" s="99">
        <v>0.89999999999999991</v>
      </c>
      <c r="BH35" s="99">
        <v>0.89999999999999991</v>
      </c>
      <c r="BI35" s="99">
        <v>0.89999999999999991</v>
      </c>
      <c r="BJ35" s="99">
        <v>0.89999999999999991</v>
      </c>
      <c r="BK35" s="201">
        <v>0.89999999999999991</v>
      </c>
      <c r="BL35" s="201">
        <v>0.89999999999999991</v>
      </c>
      <c r="BM35" s="201">
        <v>0.89999999999999991</v>
      </c>
      <c r="BN35" s="201">
        <v>0.89999999999999991</v>
      </c>
      <c r="BO35" s="216">
        <v>0.89999999999999991</v>
      </c>
      <c r="BP35" s="216">
        <v>0.89999999999999991</v>
      </c>
      <c r="BQ35" s="216">
        <v>0.89999999999999991</v>
      </c>
      <c r="BR35" s="216">
        <v>0.89999999999999991</v>
      </c>
      <c r="BS35" s="216">
        <v>0.89999999999999991</v>
      </c>
      <c r="BT35" s="216">
        <v>0.89999999999999991</v>
      </c>
      <c r="BU35" s="216">
        <v>0.89999999999999991</v>
      </c>
      <c r="BV35" s="216">
        <v>0.89999999999999991</v>
      </c>
      <c r="BW35" s="216">
        <f t="shared" si="50"/>
        <v>0.89999999999999991</v>
      </c>
      <c r="BX35" s="216">
        <v>0.89999999999999991</v>
      </c>
      <c r="BY35" s="384">
        <v>0.89999999999999991</v>
      </c>
      <c r="BZ35" s="384">
        <v>0.89999999999999991</v>
      </c>
      <c r="CA35" s="384">
        <v>0.89999999999999991</v>
      </c>
      <c r="CB35" s="384">
        <v>0.89999999999999991</v>
      </c>
      <c r="CC35" s="384">
        <v>0.89999999999999991</v>
      </c>
      <c r="CD35" s="384">
        <v>0.89999999999999991</v>
      </c>
      <c r="CE35" s="384">
        <v>0.89999999999999991</v>
      </c>
      <c r="CF35" s="396"/>
      <c r="CG35" s="216">
        <f t="shared" si="31"/>
        <v>0.45</v>
      </c>
      <c r="CH35" s="216">
        <f t="shared" si="32"/>
        <v>0.9</v>
      </c>
      <c r="CI35" s="216">
        <f t="shared" si="33"/>
        <v>0.9</v>
      </c>
      <c r="CJ35" s="216">
        <f t="shared" si="34"/>
        <v>0.9</v>
      </c>
      <c r="CK35" s="216">
        <f t="shared" si="35"/>
        <v>0.9</v>
      </c>
      <c r="CL35" s="216">
        <f t="shared" si="36"/>
        <v>0.9</v>
      </c>
      <c r="CM35" s="216">
        <f t="shared" si="37"/>
        <v>0.9</v>
      </c>
      <c r="CN35" s="216">
        <f t="shared" si="38"/>
        <v>0.9</v>
      </c>
      <c r="CO35" s="216">
        <f t="shared" si="39"/>
        <v>0.9</v>
      </c>
      <c r="CP35" s="216">
        <f t="shared" si="40"/>
        <v>0.9</v>
      </c>
      <c r="CQ35" s="216">
        <f t="shared" si="41"/>
        <v>0.9</v>
      </c>
      <c r="CR35" s="216">
        <f t="shared" si="42"/>
        <v>0.89999999999999991</v>
      </c>
      <c r="CS35" s="216">
        <f t="shared" si="43"/>
        <v>0.89999999999999991</v>
      </c>
      <c r="CT35" s="216">
        <f t="shared" si="44"/>
        <v>0.89999999999999991</v>
      </c>
      <c r="CU35" s="216">
        <f t="shared" si="45"/>
        <v>0.89999999999999991</v>
      </c>
      <c r="CV35" s="216">
        <f t="shared" si="46"/>
        <v>0.89999999999999991</v>
      </c>
      <c r="CW35" s="216">
        <v>0.89999999999999991</v>
      </c>
      <c r="CX35" s="216">
        <f t="shared" si="47"/>
        <v>0.89999999999999991</v>
      </c>
      <c r="CY35" s="216">
        <f t="shared" si="48"/>
        <v>0.89999999999999991</v>
      </c>
      <c r="CZ35" s="216">
        <f t="shared" si="49"/>
        <v>0.89999999999999991</v>
      </c>
    </row>
    <row r="36" spans="2:104" outlineLevel="1">
      <c r="B36" s="90" t="s">
        <v>13</v>
      </c>
      <c r="C36" s="91" t="s">
        <v>8</v>
      </c>
      <c r="D36" s="98">
        <v>0.5</v>
      </c>
      <c r="E36" s="98">
        <v>0.5</v>
      </c>
      <c r="F36" s="98">
        <v>0.5</v>
      </c>
      <c r="G36" s="98">
        <v>0.5</v>
      </c>
      <c r="H36" s="98">
        <v>0.5</v>
      </c>
      <c r="I36" s="98">
        <v>0.5</v>
      </c>
      <c r="J36" s="98">
        <v>0.5</v>
      </c>
      <c r="K36" s="98">
        <v>0.5</v>
      </c>
      <c r="L36" s="98">
        <v>0.5</v>
      </c>
      <c r="M36" s="98">
        <v>0.5</v>
      </c>
      <c r="N36" s="98">
        <v>0.5</v>
      </c>
      <c r="O36" s="99">
        <v>0.5</v>
      </c>
      <c r="P36" s="99">
        <v>0.5</v>
      </c>
      <c r="Q36" s="99">
        <v>0.5</v>
      </c>
      <c r="R36" s="99">
        <v>0.5</v>
      </c>
      <c r="S36" s="99">
        <v>0.5</v>
      </c>
      <c r="T36" s="99">
        <v>0.5</v>
      </c>
      <c r="U36" s="99">
        <v>0.5</v>
      </c>
      <c r="V36" s="99">
        <v>0.5</v>
      </c>
      <c r="W36" s="99">
        <v>0.5</v>
      </c>
      <c r="X36" s="99">
        <v>0.5</v>
      </c>
      <c r="Y36" s="99">
        <v>0.5</v>
      </c>
      <c r="Z36" s="99">
        <f t="shared" si="30"/>
        <v>0.5</v>
      </c>
      <c r="AA36" s="99">
        <f t="shared" si="30"/>
        <v>0.5</v>
      </c>
      <c r="AB36" s="99">
        <v>0.5</v>
      </c>
      <c r="AC36" s="99">
        <v>0.5</v>
      </c>
      <c r="AD36" s="99">
        <v>0.5</v>
      </c>
      <c r="AE36" s="99">
        <v>0.5</v>
      </c>
      <c r="AF36" s="99">
        <v>0.5</v>
      </c>
      <c r="AG36" s="99">
        <v>0.5</v>
      </c>
      <c r="AH36" s="99">
        <v>0.5</v>
      </c>
      <c r="AI36" s="99">
        <v>0.5</v>
      </c>
      <c r="AJ36" s="99">
        <v>0.5</v>
      </c>
      <c r="AK36" s="99">
        <v>0.5</v>
      </c>
      <c r="AL36" s="99">
        <v>0.5</v>
      </c>
      <c r="AM36" s="99">
        <v>0.5</v>
      </c>
      <c r="AN36" s="99">
        <v>0.5</v>
      </c>
      <c r="AO36" s="99">
        <v>0.5</v>
      </c>
      <c r="AP36" s="99">
        <v>0.5</v>
      </c>
      <c r="AQ36" s="99">
        <v>0.5</v>
      </c>
      <c r="AR36" s="99">
        <v>0.5</v>
      </c>
      <c r="AS36" s="99">
        <v>0.5</v>
      </c>
      <c r="AT36" s="99">
        <v>0.5</v>
      </c>
      <c r="AU36" s="99">
        <v>0.5</v>
      </c>
      <c r="AV36" s="99">
        <v>0.5</v>
      </c>
      <c r="AW36" s="99">
        <v>0.5</v>
      </c>
      <c r="AX36" s="99">
        <v>0.5</v>
      </c>
      <c r="AY36" s="99">
        <v>0.5</v>
      </c>
      <c r="AZ36" s="99">
        <v>0.5</v>
      </c>
      <c r="BA36" s="99">
        <v>0.5</v>
      </c>
      <c r="BB36" s="99">
        <v>0.5</v>
      </c>
      <c r="BC36" s="99">
        <v>0.5</v>
      </c>
      <c r="BD36" s="99">
        <v>0.5</v>
      </c>
      <c r="BE36" s="99">
        <v>0.5</v>
      </c>
      <c r="BF36" s="99">
        <v>0.5</v>
      </c>
      <c r="BG36" s="99">
        <v>0.5</v>
      </c>
      <c r="BH36" s="99">
        <v>0.5</v>
      </c>
      <c r="BI36" s="99">
        <v>0.5</v>
      </c>
      <c r="BJ36" s="99">
        <v>0.5</v>
      </c>
      <c r="BK36" s="201">
        <v>0.5</v>
      </c>
      <c r="BL36" s="201">
        <v>0.5</v>
      </c>
      <c r="BM36" s="201">
        <v>0.5</v>
      </c>
      <c r="BN36" s="201">
        <v>0.5</v>
      </c>
      <c r="BO36" s="216">
        <v>0.5</v>
      </c>
      <c r="BP36" s="216">
        <v>0.5</v>
      </c>
      <c r="BQ36" s="216">
        <v>0.5</v>
      </c>
      <c r="BR36" s="216">
        <v>0.5</v>
      </c>
      <c r="BS36" s="216">
        <v>0.5</v>
      </c>
      <c r="BT36" s="216">
        <v>0.5</v>
      </c>
      <c r="BU36" s="216">
        <v>0.5</v>
      </c>
      <c r="BV36" s="216">
        <v>0.5</v>
      </c>
      <c r="BW36" s="216">
        <f t="shared" si="50"/>
        <v>0.5</v>
      </c>
      <c r="BX36" s="216">
        <v>0.5</v>
      </c>
      <c r="BY36" s="384">
        <v>0.5</v>
      </c>
      <c r="BZ36" s="384">
        <v>0.5</v>
      </c>
      <c r="CA36" s="384">
        <v>0.5</v>
      </c>
      <c r="CB36" s="384">
        <v>0.5</v>
      </c>
      <c r="CC36" s="384">
        <v>0.5</v>
      </c>
      <c r="CD36" s="384">
        <v>0.5</v>
      </c>
      <c r="CE36" s="384">
        <v>0.5</v>
      </c>
      <c r="CF36" s="396"/>
      <c r="CG36" s="216">
        <f t="shared" si="31"/>
        <v>0.5</v>
      </c>
      <c r="CH36" s="216">
        <f t="shared" si="32"/>
        <v>0.5</v>
      </c>
      <c r="CI36" s="216">
        <f t="shared" si="33"/>
        <v>0.5</v>
      </c>
      <c r="CJ36" s="216">
        <f t="shared" si="34"/>
        <v>0.5</v>
      </c>
      <c r="CK36" s="216">
        <f t="shared" si="35"/>
        <v>0.5</v>
      </c>
      <c r="CL36" s="216">
        <f t="shared" si="36"/>
        <v>0.5</v>
      </c>
      <c r="CM36" s="216">
        <f t="shared" si="37"/>
        <v>0.5</v>
      </c>
      <c r="CN36" s="216">
        <f t="shared" si="38"/>
        <v>0.5</v>
      </c>
      <c r="CO36" s="216">
        <f t="shared" si="39"/>
        <v>0.5</v>
      </c>
      <c r="CP36" s="216">
        <f t="shared" si="40"/>
        <v>0.5</v>
      </c>
      <c r="CQ36" s="216">
        <f t="shared" si="41"/>
        <v>0.5</v>
      </c>
      <c r="CR36" s="216">
        <f t="shared" si="42"/>
        <v>0.5</v>
      </c>
      <c r="CS36" s="216">
        <f t="shared" si="43"/>
        <v>0.5</v>
      </c>
      <c r="CT36" s="216">
        <f t="shared" si="44"/>
        <v>0.5</v>
      </c>
      <c r="CU36" s="216">
        <f t="shared" si="45"/>
        <v>0.5</v>
      </c>
      <c r="CV36" s="216">
        <f t="shared" si="46"/>
        <v>0.5</v>
      </c>
      <c r="CW36" s="216">
        <v>0.5</v>
      </c>
      <c r="CX36" s="216">
        <f t="shared" si="47"/>
        <v>0.5</v>
      </c>
      <c r="CY36" s="216">
        <f t="shared" si="48"/>
        <v>0.5</v>
      </c>
      <c r="CZ36" s="216">
        <f t="shared" si="49"/>
        <v>0.5</v>
      </c>
    </row>
    <row r="37" spans="2:104" outlineLevel="1">
      <c r="B37" s="90" t="s">
        <v>14</v>
      </c>
      <c r="C37" s="91" t="s">
        <v>6</v>
      </c>
      <c r="D37" s="98">
        <v>0.3</v>
      </c>
      <c r="E37" s="98">
        <v>0.3</v>
      </c>
      <c r="F37" s="98">
        <v>0.3</v>
      </c>
      <c r="G37" s="98">
        <v>0.3</v>
      </c>
      <c r="H37" s="98">
        <v>0.3</v>
      </c>
      <c r="I37" s="98">
        <v>0.3</v>
      </c>
      <c r="J37" s="98">
        <v>0.3</v>
      </c>
      <c r="K37" s="98">
        <v>0.3</v>
      </c>
      <c r="L37" s="98">
        <v>0.3</v>
      </c>
      <c r="M37" s="98">
        <v>0.3</v>
      </c>
      <c r="N37" s="98">
        <v>0.3</v>
      </c>
      <c r="O37" s="99">
        <v>0.3</v>
      </c>
      <c r="P37" s="99">
        <v>0.3</v>
      </c>
      <c r="Q37" s="99">
        <v>0.3</v>
      </c>
      <c r="R37" s="99">
        <v>0.3</v>
      </c>
      <c r="S37" s="99">
        <v>0.3</v>
      </c>
      <c r="T37" s="99">
        <v>0.3</v>
      </c>
      <c r="U37" s="99">
        <v>0.3</v>
      </c>
      <c r="V37" s="99">
        <v>0.3</v>
      </c>
      <c r="W37" s="99">
        <v>0.3</v>
      </c>
      <c r="X37" s="99">
        <v>0.3</v>
      </c>
      <c r="Y37" s="99">
        <v>0.3</v>
      </c>
      <c r="Z37" s="99">
        <f t="shared" si="30"/>
        <v>0.3</v>
      </c>
      <c r="AA37" s="99">
        <f t="shared" si="30"/>
        <v>0.3</v>
      </c>
      <c r="AB37" s="99">
        <v>0.3</v>
      </c>
      <c r="AC37" s="99">
        <v>0.3</v>
      </c>
      <c r="AD37" s="99">
        <v>0.3</v>
      </c>
      <c r="AE37" s="99">
        <v>0.3</v>
      </c>
      <c r="AF37" s="99">
        <v>0.3</v>
      </c>
      <c r="AG37" s="99">
        <v>0.3</v>
      </c>
      <c r="AH37" s="99">
        <v>0.3</v>
      </c>
      <c r="AI37" s="99">
        <v>0.3</v>
      </c>
      <c r="AJ37" s="99">
        <v>0.3</v>
      </c>
      <c r="AK37" s="99">
        <v>0.3</v>
      </c>
      <c r="AL37" s="99">
        <v>0.3</v>
      </c>
      <c r="AM37" s="99">
        <v>0.3</v>
      </c>
      <c r="AN37" s="99">
        <v>0.3</v>
      </c>
      <c r="AO37" s="99">
        <v>0.3</v>
      </c>
      <c r="AP37" s="99">
        <v>0.3</v>
      </c>
      <c r="AQ37" s="99">
        <v>0.3</v>
      </c>
      <c r="AR37" s="99">
        <v>0.3</v>
      </c>
      <c r="AS37" s="99">
        <v>0.3</v>
      </c>
      <c r="AT37" s="99">
        <v>0.3</v>
      </c>
      <c r="AU37" s="99">
        <v>0.3</v>
      </c>
      <c r="AV37" s="99">
        <v>0.3</v>
      </c>
      <c r="AW37" s="99">
        <v>0.3</v>
      </c>
      <c r="AX37" s="99">
        <v>0.3</v>
      </c>
      <c r="AY37" s="99">
        <v>0.3</v>
      </c>
      <c r="AZ37" s="99">
        <v>0.3</v>
      </c>
      <c r="BA37" s="99">
        <v>0.3</v>
      </c>
      <c r="BB37" s="99">
        <v>0.3</v>
      </c>
      <c r="BC37" s="99">
        <v>0.3</v>
      </c>
      <c r="BD37" s="99">
        <v>0.3</v>
      </c>
      <c r="BE37" s="99">
        <v>0.3</v>
      </c>
      <c r="BF37" s="99">
        <v>0.3</v>
      </c>
      <c r="BG37" s="99">
        <v>0.3</v>
      </c>
      <c r="BH37" s="99">
        <v>0.3</v>
      </c>
      <c r="BI37" s="99">
        <v>0.3</v>
      </c>
      <c r="BJ37" s="99">
        <v>0.3</v>
      </c>
      <c r="BK37" s="201">
        <v>0.3</v>
      </c>
      <c r="BL37" s="201">
        <v>0.3</v>
      </c>
      <c r="BM37" s="201">
        <v>0.3</v>
      </c>
      <c r="BN37" s="201">
        <v>0.3</v>
      </c>
      <c r="BO37" s="216">
        <v>0.3</v>
      </c>
      <c r="BP37" s="216">
        <v>0.3</v>
      </c>
      <c r="BQ37" s="216">
        <v>0.3</v>
      </c>
      <c r="BR37" s="216">
        <v>0.3</v>
      </c>
      <c r="BS37" s="216">
        <v>0.3</v>
      </c>
      <c r="BT37" s="216">
        <v>0.3</v>
      </c>
      <c r="BU37" s="216">
        <v>0.3</v>
      </c>
      <c r="BV37" s="216">
        <v>0.3</v>
      </c>
      <c r="BW37" s="216">
        <f t="shared" si="50"/>
        <v>0.3</v>
      </c>
      <c r="BX37" s="216">
        <v>0.3</v>
      </c>
      <c r="BY37" s="384">
        <v>0.3</v>
      </c>
      <c r="BZ37" s="384">
        <v>0.3</v>
      </c>
      <c r="CA37" s="384">
        <v>0.3</v>
      </c>
      <c r="CB37" s="384">
        <v>0.3</v>
      </c>
      <c r="CC37" s="384">
        <v>0.3</v>
      </c>
      <c r="CD37" s="384">
        <v>0.3</v>
      </c>
      <c r="CE37" s="384">
        <v>0.3</v>
      </c>
      <c r="CF37" s="396"/>
      <c r="CG37" s="216">
        <f t="shared" si="31"/>
        <v>0.3</v>
      </c>
      <c r="CH37" s="216">
        <f t="shared" si="32"/>
        <v>0.3</v>
      </c>
      <c r="CI37" s="216">
        <f t="shared" si="33"/>
        <v>0.3</v>
      </c>
      <c r="CJ37" s="216">
        <f t="shared" si="34"/>
        <v>0.3</v>
      </c>
      <c r="CK37" s="216">
        <f t="shared" si="35"/>
        <v>0.3</v>
      </c>
      <c r="CL37" s="216">
        <f t="shared" si="36"/>
        <v>0.3</v>
      </c>
      <c r="CM37" s="216">
        <f t="shared" si="37"/>
        <v>0.3</v>
      </c>
      <c r="CN37" s="216">
        <f t="shared" si="38"/>
        <v>0.3</v>
      </c>
      <c r="CO37" s="216">
        <f t="shared" si="39"/>
        <v>0.3</v>
      </c>
      <c r="CP37" s="216">
        <f t="shared" si="40"/>
        <v>0.3</v>
      </c>
      <c r="CQ37" s="216">
        <f t="shared" si="41"/>
        <v>0.3</v>
      </c>
      <c r="CR37" s="216">
        <f t="shared" si="42"/>
        <v>0.3</v>
      </c>
      <c r="CS37" s="216">
        <f t="shared" si="43"/>
        <v>0.3</v>
      </c>
      <c r="CT37" s="216">
        <f t="shared" si="44"/>
        <v>0.3</v>
      </c>
      <c r="CU37" s="216">
        <f t="shared" si="45"/>
        <v>0.3</v>
      </c>
      <c r="CV37" s="216">
        <f t="shared" si="46"/>
        <v>0.3</v>
      </c>
      <c r="CW37" s="216">
        <v>0.3</v>
      </c>
      <c r="CX37" s="216">
        <f t="shared" si="47"/>
        <v>0.3</v>
      </c>
      <c r="CY37" s="216">
        <f t="shared" si="48"/>
        <v>0.3</v>
      </c>
      <c r="CZ37" s="216">
        <f t="shared" si="49"/>
        <v>0.3</v>
      </c>
    </row>
    <row r="38" spans="2:104" outlineLevel="1">
      <c r="B38" s="90" t="s">
        <v>15</v>
      </c>
      <c r="C38" s="91" t="s">
        <v>16</v>
      </c>
      <c r="D38" s="98">
        <v>0.9</v>
      </c>
      <c r="E38" s="98">
        <v>0.9</v>
      </c>
      <c r="F38" s="98">
        <v>0.9</v>
      </c>
      <c r="G38" s="98">
        <v>0.9</v>
      </c>
      <c r="H38" s="98">
        <v>0.9</v>
      </c>
      <c r="I38" s="98">
        <v>0.9</v>
      </c>
      <c r="J38" s="98">
        <v>0.84</v>
      </c>
      <c r="K38" s="98">
        <v>0.84</v>
      </c>
      <c r="L38" s="98">
        <v>0.84</v>
      </c>
      <c r="M38" s="98">
        <v>0.84</v>
      </c>
      <c r="N38" s="98">
        <v>0.84000000000000008</v>
      </c>
      <c r="O38" s="99">
        <v>0.84000000000000008</v>
      </c>
      <c r="P38" s="99">
        <v>0.84000000000000008</v>
      </c>
      <c r="Q38" s="99">
        <v>0.84000000000000008</v>
      </c>
      <c r="R38" s="99">
        <v>0.84000000000000008</v>
      </c>
      <c r="S38" s="99">
        <v>0.84000000000000008</v>
      </c>
      <c r="T38" s="99">
        <v>0.84000000000000008</v>
      </c>
      <c r="U38" s="99">
        <v>0.84000000000000008</v>
      </c>
      <c r="V38" s="99">
        <v>0.84000000000000008</v>
      </c>
      <c r="W38" s="99">
        <v>0.84</v>
      </c>
      <c r="X38" s="99">
        <v>0.84</v>
      </c>
      <c r="Y38" s="99">
        <v>0.84</v>
      </c>
      <c r="Z38" s="99">
        <f t="shared" si="30"/>
        <v>0.84</v>
      </c>
      <c r="AA38" s="99">
        <f t="shared" si="30"/>
        <v>0.84</v>
      </c>
      <c r="AB38" s="99">
        <v>0.84</v>
      </c>
      <c r="AC38" s="99">
        <v>0.84000000000000008</v>
      </c>
      <c r="AD38" s="99">
        <v>0.84000000000000008</v>
      </c>
      <c r="AE38" s="99">
        <v>0.84000000000000008</v>
      </c>
      <c r="AF38" s="99">
        <v>0.84000000000000008</v>
      </c>
      <c r="AG38" s="99">
        <v>0.84000000000000008</v>
      </c>
      <c r="AH38" s="99">
        <v>0.84000000000000008</v>
      </c>
      <c r="AI38" s="99">
        <v>0.84000000000000008</v>
      </c>
      <c r="AJ38" s="99">
        <v>0.84000000000000008</v>
      </c>
      <c r="AK38" s="99">
        <v>0.84000000000000008</v>
      </c>
      <c r="AL38" s="99">
        <v>0.84000000000000008</v>
      </c>
      <c r="AM38" s="99">
        <v>0.84000000000000008</v>
      </c>
      <c r="AN38" s="99">
        <v>0.84000000000000008</v>
      </c>
      <c r="AO38" s="99">
        <v>0.84000000000000008</v>
      </c>
      <c r="AP38" s="99">
        <v>0.84000000000000008</v>
      </c>
      <c r="AQ38" s="99">
        <v>0.84</v>
      </c>
      <c r="AR38" s="99">
        <v>0.84</v>
      </c>
      <c r="AS38" s="99">
        <v>0.84</v>
      </c>
      <c r="AT38" s="99">
        <v>0.84</v>
      </c>
      <c r="AU38" s="99">
        <v>0.84</v>
      </c>
      <c r="AV38" s="99">
        <v>0.93333333333333302</v>
      </c>
      <c r="AW38" s="99">
        <v>0.93333333333333302</v>
      </c>
      <c r="AX38" s="99">
        <v>0.93330000000000002</v>
      </c>
      <c r="AY38" s="99">
        <v>0.93330000000000002</v>
      </c>
      <c r="AZ38" s="99">
        <v>0.93330000000000002</v>
      </c>
      <c r="BA38" s="99">
        <v>0.93330000000000002</v>
      </c>
      <c r="BB38" s="99">
        <v>0.93330000000000002</v>
      </c>
      <c r="BC38" s="99">
        <v>0.93330000000000002</v>
      </c>
      <c r="BD38" s="99">
        <v>0.93330000000000002</v>
      </c>
      <c r="BE38" s="99">
        <v>0.93330000000000002</v>
      </c>
      <c r="BF38" s="99">
        <v>0.93330000000000002</v>
      </c>
      <c r="BG38" s="99">
        <v>0.93330000000000002</v>
      </c>
      <c r="BH38" s="99">
        <v>0.9333300000000001</v>
      </c>
      <c r="BI38" s="99">
        <v>0.9333300000000001</v>
      </c>
      <c r="BJ38" s="99">
        <v>0.9333300000000001</v>
      </c>
      <c r="BK38" s="201">
        <v>0.9333300000000001</v>
      </c>
      <c r="BL38" s="201">
        <v>0.9333300000000001</v>
      </c>
      <c r="BM38" s="201">
        <v>0.9333300000000001</v>
      </c>
      <c r="BN38" s="201">
        <v>0.9333300000000001</v>
      </c>
      <c r="BO38" s="216">
        <v>0.9333300000000001</v>
      </c>
      <c r="BP38" s="216">
        <v>0.9333300000000001</v>
      </c>
      <c r="BQ38" s="216">
        <v>0.9333300000000001</v>
      </c>
      <c r="BR38" s="216">
        <v>0.9333300000000001</v>
      </c>
      <c r="BS38" s="216">
        <v>0.9333300000000001</v>
      </c>
      <c r="BT38" s="216">
        <v>0.9333300000000001</v>
      </c>
      <c r="BU38" s="216">
        <v>0.9333300000000001</v>
      </c>
      <c r="BV38" s="216">
        <v>0.9333300000000001</v>
      </c>
      <c r="BW38" s="216">
        <f t="shared" si="50"/>
        <v>0.9333300000000001</v>
      </c>
      <c r="BX38" s="216">
        <v>0.9333300000000001</v>
      </c>
      <c r="BY38" s="384">
        <v>0.9333300000000001</v>
      </c>
      <c r="BZ38" s="384">
        <v>0.9333300000000001</v>
      </c>
      <c r="CA38" s="384">
        <v>0.9333300000000001</v>
      </c>
      <c r="CB38" s="384">
        <v>0.9333300000000001</v>
      </c>
      <c r="CC38" s="384">
        <v>0.9333300000000001</v>
      </c>
      <c r="CD38" s="384">
        <v>0.9333300000000001</v>
      </c>
      <c r="CE38" s="384">
        <v>0.9333300000000001</v>
      </c>
      <c r="CF38" s="396"/>
      <c r="CG38" s="216">
        <f t="shared" si="31"/>
        <v>0.9</v>
      </c>
      <c r="CH38" s="216">
        <f t="shared" si="32"/>
        <v>0.84</v>
      </c>
      <c r="CI38" s="216">
        <f t="shared" si="33"/>
        <v>0.84000000000000008</v>
      </c>
      <c r="CJ38" s="216">
        <f t="shared" si="34"/>
        <v>0.84000000000000008</v>
      </c>
      <c r="CK38" s="216">
        <f t="shared" si="35"/>
        <v>0.84</v>
      </c>
      <c r="CL38" s="216">
        <f t="shared" si="36"/>
        <v>0.84</v>
      </c>
      <c r="CM38" s="216">
        <f t="shared" si="37"/>
        <v>0.84000000000000008</v>
      </c>
      <c r="CN38" s="216">
        <f t="shared" si="38"/>
        <v>0.84000000000000008</v>
      </c>
      <c r="CO38" s="216">
        <f t="shared" si="39"/>
        <v>0.84000000000000008</v>
      </c>
      <c r="CP38" s="216">
        <f t="shared" si="40"/>
        <v>0.84</v>
      </c>
      <c r="CQ38" s="216">
        <f t="shared" si="41"/>
        <v>0.84</v>
      </c>
      <c r="CR38" s="216">
        <f t="shared" si="42"/>
        <v>0.93330000000000002</v>
      </c>
      <c r="CS38" s="216">
        <f t="shared" si="43"/>
        <v>0.93330000000000002</v>
      </c>
      <c r="CT38" s="216">
        <f t="shared" si="44"/>
        <v>0.93330000000000002</v>
      </c>
      <c r="CU38" s="216">
        <f t="shared" si="45"/>
        <v>0.9333300000000001</v>
      </c>
      <c r="CV38" s="216">
        <f t="shared" si="46"/>
        <v>0.9333300000000001</v>
      </c>
      <c r="CW38" s="216">
        <v>0.9333300000000001</v>
      </c>
      <c r="CX38" s="216">
        <f t="shared" si="47"/>
        <v>0.9333300000000001</v>
      </c>
      <c r="CY38" s="216">
        <f t="shared" si="48"/>
        <v>0.9333300000000001</v>
      </c>
      <c r="CZ38" s="216">
        <f t="shared" si="49"/>
        <v>0.9333300000000001</v>
      </c>
    </row>
    <row r="39" spans="2:104" outlineLevel="1">
      <c r="B39" s="90" t="s">
        <v>17</v>
      </c>
      <c r="C39" s="91" t="s">
        <v>4</v>
      </c>
      <c r="D39" s="98">
        <v>0</v>
      </c>
      <c r="E39" s="98">
        <v>0</v>
      </c>
      <c r="F39" s="98">
        <v>0</v>
      </c>
      <c r="G39" s="98">
        <v>0</v>
      </c>
      <c r="H39" s="98">
        <v>0</v>
      </c>
      <c r="I39" s="98">
        <v>0.83807900000000002</v>
      </c>
      <c r="J39" s="98">
        <v>0.83807900000000002</v>
      </c>
      <c r="K39" s="98">
        <v>0.83807900000000002</v>
      </c>
      <c r="L39" s="98">
        <v>0.83807900000000002</v>
      </c>
      <c r="M39" s="98">
        <v>0.83807900000000002</v>
      </c>
      <c r="N39" s="98">
        <v>0.83807900000000002</v>
      </c>
      <c r="O39" s="99">
        <v>0.83807900000000002</v>
      </c>
      <c r="P39" s="99">
        <v>0.83807900000000002</v>
      </c>
      <c r="Q39" s="99">
        <v>0.83807900000000002</v>
      </c>
      <c r="R39" s="99">
        <v>0.80874599999999996</v>
      </c>
      <c r="S39" s="99">
        <v>0.80874599999999996</v>
      </c>
      <c r="T39" s="99">
        <v>0.80874599999999996</v>
      </c>
      <c r="U39" s="99">
        <v>0.80874599999999996</v>
      </c>
      <c r="V39" s="99">
        <v>0.96474599999999999</v>
      </c>
      <c r="W39" s="99">
        <v>0.96499999999999997</v>
      </c>
      <c r="X39" s="99">
        <v>0.96499999999999997</v>
      </c>
      <c r="Y39" s="99">
        <v>0.96475</v>
      </c>
      <c r="Z39" s="99">
        <f t="shared" si="30"/>
        <v>0.96475</v>
      </c>
      <c r="AA39" s="99">
        <f t="shared" si="30"/>
        <v>0.96475</v>
      </c>
      <c r="AB39" s="99">
        <v>0.96475</v>
      </c>
      <c r="AC39" s="99">
        <v>0.96499999999999997</v>
      </c>
      <c r="AD39" s="99">
        <v>0.96499999999999997</v>
      </c>
      <c r="AE39" s="99">
        <v>0.96499999999999997</v>
      </c>
      <c r="AF39" s="99">
        <v>0.96499999999999997</v>
      </c>
      <c r="AG39" s="99">
        <v>0.96499999999999997</v>
      </c>
      <c r="AH39" s="99">
        <v>0.96499999999999997</v>
      </c>
      <c r="AI39" s="99">
        <v>0.96499999999999997</v>
      </c>
      <c r="AJ39" s="99">
        <v>0.96499999999999997</v>
      </c>
      <c r="AK39" s="99">
        <v>0.96499999999999997</v>
      </c>
      <c r="AL39" s="99">
        <v>0.96499999999999997</v>
      </c>
      <c r="AM39" s="99">
        <v>0.96499999999999997</v>
      </c>
      <c r="AN39" s="99">
        <v>0.96499999999999997</v>
      </c>
      <c r="AO39" s="99">
        <v>0.96499999999999997</v>
      </c>
      <c r="AP39" s="99">
        <v>0.96499999999999997</v>
      </c>
      <c r="AQ39" s="99">
        <v>0.96499999999999997</v>
      </c>
      <c r="AR39" s="99">
        <v>0.96499999999999997</v>
      </c>
      <c r="AS39" s="99">
        <v>0.96499999999999997</v>
      </c>
      <c r="AT39" s="99">
        <v>0.96499999999999997</v>
      </c>
      <c r="AU39" s="99">
        <v>0.96499999999999997</v>
      </c>
      <c r="AV39" s="99">
        <v>0.96499999999999997</v>
      </c>
      <c r="AW39" s="99">
        <v>0.96499999999999997</v>
      </c>
      <c r="AX39" s="99">
        <v>0.96499999999999997</v>
      </c>
      <c r="AY39" s="99">
        <v>0.96499999999999997</v>
      </c>
      <c r="AZ39" s="99">
        <v>0.96499999999999997</v>
      </c>
      <c r="BA39" s="99">
        <v>0.96499999999999997</v>
      </c>
      <c r="BB39" s="99">
        <v>0.96499999999999997</v>
      </c>
      <c r="BC39" s="99">
        <v>0.96499999999999997</v>
      </c>
      <c r="BD39" s="99">
        <v>0.96499999999999997</v>
      </c>
      <c r="BE39" s="99">
        <v>0.96499999999999997</v>
      </c>
      <c r="BF39" s="99">
        <v>0.96499999999999997</v>
      </c>
      <c r="BG39" s="99">
        <v>0.96499999999999997</v>
      </c>
      <c r="BH39" s="99">
        <v>0.96499999999999997</v>
      </c>
      <c r="BI39" s="99">
        <v>0.96499999999999997</v>
      </c>
      <c r="BJ39" s="99">
        <v>0.96499999999999997</v>
      </c>
      <c r="BK39" s="201">
        <v>0.96499999999999997</v>
      </c>
      <c r="BL39" s="201">
        <v>0.96499999999999997</v>
      </c>
      <c r="BM39" s="201">
        <v>0.96499999999999997</v>
      </c>
      <c r="BN39" s="201">
        <v>0.96499999999999997</v>
      </c>
      <c r="BO39" s="216">
        <v>0.96499999999999997</v>
      </c>
      <c r="BP39" s="216">
        <v>0.96499999999999997</v>
      </c>
      <c r="BQ39" s="216">
        <v>0.96499999999999997</v>
      </c>
      <c r="BR39" s="216">
        <v>0.96499999999999997</v>
      </c>
      <c r="BS39" s="216">
        <v>0.96499999999999997</v>
      </c>
      <c r="BT39" s="216">
        <v>0.96499999999999997</v>
      </c>
      <c r="BU39" s="216">
        <v>0.96499999999999997</v>
      </c>
      <c r="BV39" s="216">
        <v>0.96499999999999997</v>
      </c>
      <c r="BW39" s="216">
        <f t="shared" si="50"/>
        <v>0.96499999999999997</v>
      </c>
      <c r="BX39" s="216">
        <v>0.96499999999999997</v>
      </c>
      <c r="BY39" s="384">
        <v>0.96499999999999997</v>
      </c>
      <c r="BZ39" s="384">
        <v>0.96499999999999997</v>
      </c>
      <c r="CA39" s="384">
        <v>0.96499999999999997</v>
      </c>
      <c r="CB39" s="384">
        <v>0.96499999999999997</v>
      </c>
      <c r="CC39" s="384">
        <v>0.96499999999999997</v>
      </c>
      <c r="CD39" s="384">
        <v>0.96499999999999997</v>
      </c>
      <c r="CE39" s="384">
        <v>0.96499999999999997</v>
      </c>
      <c r="CF39" s="396"/>
      <c r="CG39" s="216">
        <f t="shared" si="31"/>
        <v>0</v>
      </c>
      <c r="CH39" s="216">
        <f t="shared" si="32"/>
        <v>0.83807900000000002</v>
      </c>
      <c r="CI39" s="216">
        <f t="shared" si="33"/>
        <v>0.83807900000000002</v>
      </c>
      <c r="CJ39" s="216">
        <f t="shared" si="34"/>
        <v>0.80874599999999996</v>
      </c>
      <c r="CK39" s="216">
        <f t="shared" si="35"/>
        <v>0.96499999999999997</v>
      </c>
      <c r="CL39" s="216">
        <f t="shared" si="36"/>
        <v>0.96475</v>
      </c>
      <c r="CM39" s="216">
        <f t="shared" si="37"/>
        <v>0.96499999999999997</v>
      </c>
      <c r="CN39" s="216">
        <f t="shared" si="38"/>
        <v>0.96499999999999997</v>
      </c>
      <c r="CO39" s="216">
        <f t="shared" si="39"/>
        <v>0.96499999999999997</v>
      </c>
      <c r="CP39" s="216">
        <f t="shared" si="40"/>
        <v>0.96499999999999997</v>
      </c>
      <c r="CQ39" s="216">
        <f t="shared" si="41"/>
        <v>0.96499999999999997</v>
      </c>
      <c r="CR39" s="216">
        <f t="shared" si="42"/>
        <v>0.96499999999999997</v>
      </c>
      <c r="CS39" s="216">
        <f t="shared" si="43"/>
        <v>0.96499999999999997</v>
      </c>
      <c r="CT39" s="216">
        <f t="shared" si="44"/>
        <v>0.96499999999999997</v>
      </c>
      <c r="CU39" s="216">
        <f t="shared" si="45"/>
        <v>0.96499999999999997</v>
      </c>
      <c r="CV39" s="216">
        <f t="shared" si="46"/>
        <v>0.96499999999999997</v>
      </c>
      <c r="CW39" s="216">
        <v>0.96499999999999997</v>
      </c>
      <c r="CX39" s="216">
        <f t="shared" si="47"/>
        <v>0.96499999999999997</v>
      </c>
      <c r="CY39" s="216">
        <f t="shared" si="48"/>
        <v>0.96499999999999997</v>
      </c>
      <c r="CZ39" s="216">
        <f t="shared" si="49"/>
        <v>0.96499999999999997</v>
      </c>
    </row>
    <row r="40" spans="2:104" outlineLevel="1">
      <c r="B40" s="90" t="s">
        <v>18</v>
      </c>
      <c r="C40" s="91" t="s">
        <v>6</v>
      </c>
      <c r="D40" s="100">
        <v>0</v>
      </c>
      <c r="E40" s="100">
        <v>0</v>
      </c>
      <c r="F40" s="100">
        <v>0</v>
      </c>
      <c r="G40" s="100">
        <v>0</v>
      </c>
      <c r="H40" s="100">
        <v>0</v>
      </c>
      <c r="I40" s="100">
        <v>0</v>
      </c>
      <c r="J40" s="100">
        <v>0</v>
      </c>
      <c r="K40" s="100">
        <v>0</v>
      </c>
      <c r="L40" s="100">
        <v>0</v>
      </c>
      <c r="M40" s="100">
        <v>0.375</v>
      </c>
      <c r="N40" s="100">
        <v>0.375</v>
      </c>
      <c r="O40" s="100">
        <v>0.375</v>
      </c>
      <c r="P40" s="100">
        <v>0.375</v>
      </c>
      <c r="Q40" s="100">
        <v>0.375</v>
      </c>
      <c r="R40" s="100">
        <v>0.375</v>
      </c>
      <c r="S40" s="101">
        <v>0.375</v>
      </c>
      <c r="T40" s="101">
        <v>0.375</v>
      </c>
      <c r="U40" s="99">
        <v>0.375</v>
      </c>
      <c r="V40" s="99">
        <v>0.375</v>
      </c>
      <c r="W40" s="99">
        <v>0.625</v>
      </c>
      <c r="X40" s="99">
        <v>0.625</v>
      </c>
      <c r="Y40" s="99">
        <v>0.625</v>
      </c>
      <c r="Z40" s="99">
        <f t="shared" si="30"/>
        <v>0.625</v>
      </c>
      <c r="AA40" s="99">
        <f t="shared" si="30"/>
        <v>0.625</v>
      </c>
      <c r="AB40" s="99">
        <v>0.625</v>
      </c>
      <c r="AC40" s="99">
        <v>0.625</v>
      </c>
      <c r="AD40" s="99">
        <v>0.625</v>
      </c>
      <c r="AE40" s="99">
        <v>0.625</v>
      </c>
      <c r="AF40" s="99">
        <v>0.625</v>
      </c>
      <c r="AG40" s="99">
        <v>0.625</v>
      </c>
      <c r="AH40" s="99">
        <v>0.625</v>
      </c>
      <c r="AI40" s="99">
        <v>0.625</v>
      </c>
      <c r="AJ40" s="99">
        <v>0.625</v>
      </c>
      <c r="AK40" s="99">
        <v>0.625</v>
      </c>
      <c r="AL40" s="99">
        <v>0.625</v>
      </c>
      <c r="AM40" s="99">
        <v>0.625</v>
      </c>
      <c r="AN40" s="99">
        <v>0.625</v>
      </c>
      <c r="AO40" s="99">
        <v>0.625</v>
      </c>
      <c r="AP40" s="99">
        <v>0.625</v>
      </c>
      <c r="AQ40" s="99">
        <v>0.625</v>
      </c>
      <c r="AR40" s="99">
        <v>0.625</v>
      </c>
      <c r="AS40" s="99">
        <v>0.625</v>
      </c>
      <c r="AT40" s="99">
        <v>0.625</v>
      </c>
      <c r="AU40" s="99">
        <v>0.625</v>
      </c>
      <c r="AV40" s="99">
        <v>0.625</v>
      </c>
      <c r="AW40" s="99">
        <v>0.625</v>
      </c>
      <c r="AX40" s="99">
        <v>0.625</v>
      </c>
      <c r="AY40" s="99">
        <v>0.625</v>
      </c>
      <c r="AZ40" s="99">
        <v>0.625</v>
      </c>
      <c r="BA40" s="99">
        <v>0.625</v>
      </c>
      <c r="BB40" s="99">
        <v>0.625</v>
      </c>
      <c r="BC40" s="99">
        <v>0.625</v>
      </c>
      <c r="BD40" s="99">
        <v>0.625</v>
      </c>
      <c r="BE40" s="99">
        <v>0.625</v>
      </c>
      <c r="BF40" s="99">
        <v>0.625</v>
      </c>
      <c r="BG40" s="99">
        <v>0.625</v>
      </c>
      <c r="BH40" s="99">
        <v>1</v>
      </c>
      <c r="BI40" s="99">
        <v>1</v>
      </c>
      <c r="BJ40" s="99">
        <v>1</v>
      </c>
      <c r="BK40" s="201">
        <v>1</v>
      </c>
      <c r="BL40" s="201">
        <v>1</v>
      </c>
      <c r="BM40" s="201">
        <v>1</v>
      </c>
      <c r="BN40" s="201">
        <v>1</v>
      </c>
      <c r="BO40" s="216">
        <v>1</v>
      </c>
      <c r="BP40" s="216">
        <v>1</v>
      </c>
      <c r="BQ40" s="216">
        <v>1</v>
      </c>
      <c r="BR40" s="216">
        <v>1</v>
      </c>
      <c r="BS40" s="216">
        <v>1</v>
      </c>
      <c r="BT40" s="216">
        <v>1</v>
      </c>
      <c r="BU40" s="216">
        <v>1</v>
      </c>
      <c r="BV40" s="216">
        <v>1</v>
      </c>
      <c r="BW40" s="216">
        <f t="shared" si="50"/>
        <v>1</v>
      </c>
      <c r="BX40" s="216">
        <v>1</v>
      </c>
      <c r="BY40" s="384">
        <v>1</v>
      </c>
      <c r="BZ40" s="384">
        <v>1</v>
      </c>
      <c r="CA40" s="384">
        <v>1</v>
      </c>
      <c r="CB40" s="384">
        <v>1</v>
      </c>
      <c r="CC40" s="384">
        <v>1</v>
      </c>
      <c r="CD40" s="384">
        <v>1</v>
      </c>
      <c r="CE40" s="384">
        <v>1</v>
      </c>
      <c r="CF40" s="396"/>
      <c r="CG40" s="216">
        <f t="shared" si="31"/>
        <v>0</v>
      </c>
      <c r="CH40" s="216">
        <f t="shared" si="32"/>
        <v>0</v>
      </c>
      <c r="CI40" s="216">
        <f t="shared" si="33"/>
        <v>0.375</v>
      </c>
      <c r="CJ40" s="216">
        <f t="shared" si="34"/>
        <v>0.375</v>
      </c>
      <c r="CK40" s="216">
        <f t="shared" si="35"/>
        <v>0.625</v>
      </c>
      <c r="CL40" s="216">
        <f t="shared" si="36"/>
        <v>0.625</v>
      </c>
      <c r="CM40" s="216">
        <f t="shared" si="37"/>
        <v>0.625</v>
      </c>
      <c r="CN40" s="216">
        <f t="shared" si="38"/>
        <v>0.625</v>
      </c>
      <c r="CO40" s="216">
        <f t="shared" si="39"/>
        <v>0.625</v>
      </c>
      <c r="CP40" s="216">
        <f t="shared" si="40"/>
        <v>0.625</v>
      </c>
      <c r="CQ40" s="216">
        <f t="shared" si="41"/>
        <v>0.625</v>
      </c>
      <c r="CR40" s="216">
        <f t="shared" si="42"/>
        <v>0.625</v>
      </c>
      <c r="CS40" s="216">
        <f t="shared" si="43"/>
        <v>0.625</v>
      </c>
      <c r="CT40" s="216">
        <f t="shared" si="44"/>
        <v>0.625</v>
      </c>
      <c r="CU40" s="216">
        <f t="shared" si="45"/>
        <v>1</v>
      </c>
      <c r="CV40" s="216">
        <f t="shared" si="46"/>
        <v>1</v>
      </c>
      <c r="CW40" s="216">
        <v>1</v>
      </c>
      <c r="CX40" s="216">
        <f t="shared" si="47"/>
        <v>1</v>
      </c>
      <c r="CY40" s="216">
        <f t="shared" si="48"/>
        <v>1</v>
      </c>
      <c r="CZ40" s="216">
        <f t="shared" si="49"/>
        <v>1</v>
      </c>
    </row>
    <row r="41" spans="2:104" outlineLevel="1">
      <c r="B41" s="77" t="s">
        <v>19</v>
      </c>
      <c r="C41" s="91" t="s">
        <v>20</v>
      </c>
      <c r="D41" s="98">
        <v>0.5</v>
      </c>
      <c r="E41" s="98">
        <v>0.5</v>
      </c>
      <c r="F41" s="98">
        <v>0.5</v>
      </c>
      <c r="G41" s="98">
        <v>0.5</v>
      </c>
      <c r="H41" s="98">
        <v>1</v>
      </c>
      <c r="I41" s="98">
        <v>1</v>
      </c>
      <c r="J41" s="98">
        <v>1</v>
      </c>
      <c r="K41" s="98">
        <v>1</v>
      </c>
      <c r="L41" s="98">
        <v>1</v>
      </c>
      <c r="M41" s="98">
        <v>1</v>
      </c>
      <c r="N41" s="98">
        <v>1</v>
      </c>
      <c r="O41" s="99">
        <v>1</v>
      </c>
      <c r="P41" s="99">
        <v>1</v>
      </c>
      <c r="Q41" s="99">
        <v>1</v>
      </c>
      <c r="R41" s="99">
        <v>1</v>
      </c>
      <c r="S41" s="99">
        <v>1</v>
      </c>
      <c r="T41" s="99">
        <v>1</v>
      </c>
      <c r="U41" s="99">
        <v>1</v>
      </c>
      <c r="V41" s="99">
        <v>1</v>
      </c>
      <c r="W41" s="99">
        <v>1</v>
      </c>
      <c r="X41" s="99">
        <v>1</v>
      </c>
      <c r="Y41" s="99">
        <v>1</v>
      </c>
      <c r="Z41" s="99">
        <f t="shared" si="30"/>
        <v>1</v>
      </c>
      <c r="AA41" s="99">
        <f t="shared" si="30"/>
        <v>1</v>
      </c>
      <c r="AB41" s="99">
        <v>1</v>
      </c>
      <c r="AC41" s="99">
        <v>1</v>
      </c>
      <c r="AD41" s="99">
        <v>1</v>
      </c>
      <c r="AE41" s="99">
        <v>1</v>
      </c>
      <c r="AF41" s="99">
        <v>1</v>
      </c>
      <c r="AG41" s="99">
        <v>1</v>
      </c>
      <c r="AH41" s="99">
        <v>1</v>
      </c>
      <c r="AI41" s="99">
        <v>1</v>
      </c>
      <c r="AJ41" s="99">
        <v>1</v>
      </c>
      <c r="AK41" s="99">
        <v>1</v>
      </c>
      <c r="AL41" s="99">
        <v>1</v>
      </c>
      <c r="AM41" s="99">
        <v>1</v>
      </c>
      <c r="AN41" s="99">
        <v>1</v>
      </c>
      <c r="AO41" s="99">
        <v>1</v>
      </c>
      <c r="AP41" s="99">
        <v>1</v>
      </c>
      <c r="AQ41" s="99">
        <v>1</v>
      </c>
      <c r="AR41" s="99">
        <v>1</v>
      </c>
      <c r="AS41" s="99">
        <v>1</v>
      </c>
      <c r="AT41" s="99">
        <v>1</v>
      </c>
      <c r="AU41" s="99">
        <v>1</v>
      </c>
      <c r="AV41" s="99">
        <v>1</v>
      </c>
      <c r="AW41" s="99">
        <v>1</v>
      </c>
      <c r="AX41" s="99">
        <v>1</v>
      </c>
      <c r="AY41" s="99">
        <v>1</v>
      </c>
      <c r="AZ41" s="99">
        <v>1</v>
      </c>
      <c r="BA41" s="99">
        <v>1</v>
      </c>
      <c r="BB41" s="99">
        <v>1</v>
      </c>
      <c r="BC41" s="99">
        <v>1</v>
      </c>
      <c r="BD41" s="99">
        <v>1</v>
      </c>
      <c r="BE41" s="99">
        <v>1</v>
      </c>
      <c r="BF41" s="99">
        <v>1</v>
      </c>
      <c r="BG41" s="99">
        <v>1</v>
      </c>
      <c r="BH41" s="99">
        <v>1</v>
      </c>
      <c r="BI41" s="99">
        <v>1</v>
      </c>
      <c r="BJ41" s="99">
        <v>1</v>
      </c>
      <c r="BK41" s="201">
        <v>1</v>
      </c>
      <c r="BL41" s="201">
        <v>1</v>
      </c>
      <c r="BM41" s="201">
        <v>1</v>
      </c>
      <c r="BN41" s="201">
        <v>1</v>
      </c>
      <c r="BO41" s="216">
        <v>1</v>
      </c>
      <c r="BP41" s="216">
        <v>1</v>
      </c>
      <c r="BQ41" s="216">
        <v>1</v>
      </c>
      <c r="BR41" s="216">
        <v>1</v>
      </c>
      <c r="BS41" s="216">
        <v>1</v>
      </c>
      <c r="BT41" s="216">
        <v>1</v>
      </c>
      <c r="BU41" s="216">
        <v>1</v>
      </c>
      <c r="BV41" s="216">
        <v>1</v>
      </c>
      <c r="BW41" s="216">
        <f t="shared" si="50"/>
        <v>1</v>
      </c>
      <c r="BX41" s="216">
        <v>1</v>
      </c>
      <c r="BY41" s="384">
        <v>1</v>
      </c>
      <c r="BZ41" s="384">
        <v>1</v>
      </c>
      <c r="CA41" s="384">
        <v>1</v>
      </c>
      <c r="CB41" s="384">
        <v>1</v>
      </c>
      <c r="CC41" s="384">
        <v>1</v>
      </c>
      <c r="CD41" s="384">
        <v>1</v>
      </c>
      <c r="CE41" s="384">
        <v>1</v>
      </c>
      <c r="CF41" s="396"/>
      <c r="CG41" s="216">
        <f t="shared" si="31"/>
        <v>0.5</v>
      </c>
      <c r="CH41" s="216">
        <f t="shared" si="32"/>
        <v>1</v>
      </c>
      <c r="CI41" s="216">
        <f t="shared" si="33"/>
        <v>1</v>
      </c>
      <c r="CJ41" s="216">
        <f t="shared" si="34"/>
        <v>1</v>
      </c>
      <c r="CK41" s="216">
        <f t="shared" si="35"/>
        <v>1</v>
      </c>
      <c r="CL41" s="216">
        <f t="shared" si="36"/>
        <v>1</v>
      </c>
      <c r="CM41" s="216">
        <f t="shared" si="37"/>
        <v>1</v>
      </c>
      <c r="CN41" s="216">
        <f t="shared" si="38"/>
        <v>1</v>
      </c>
      <c r="CO41" s="216">
        <f t="shared" si="39"/>
        <v>1</v>
      </c>
      <c r="CP41" s="216">
        <f t="shared" si="40"/>
        <v>1</v>
      </c>
      <c r="CQ41" s="216">
        <f t="shared" si="41"/>
        <v>1</v>
      </c>
      <c r="CR41" s="216">
        <f t="shared" si="42"/>
        <v>1</v>
      </c>
      <c r="CS41" s="216">
        <f t="shared" si="43"/>
        <v>1</v>
      </c>
      <c r="CT41" s="216">
        <f t="shared" si="44"/>
        <v>1</v>
      </c>
      <c r="CU41" s="216">
        <f t="shared" si="45"/>
        <v>1</v>
      </c>
      <c r="CV41" s="216">
        <f t="shared" si="46"/>
        <v>1</v>
      </c>
      <c r="CW41" s="216">
        <v>1</v>
      </c>
      <c r="CX41" s="216">
        <f t="shared" si="47"/>
        <v>1</v>
      </c>
      <c r="CY41" s="216">
        <f t="shared" si="48"/>
        <v>1</v>
      </c>
      <c r="CZ41" s="216">
        <f t="shared" si="49"/>
        <v>1</v>
      </c>
    </row>
    <row r="42" spans="2:104" outlineLevel="1">
      <c r="B42" s="90" t="s">
        <v>21</v>
      </c>
      <c r="C42" s="91" t="s">
        <v>6</v>
      </c>
      <c r="D42" s="98">
        <v>0</v>
      </c>
      <c r="E42" s="98">
        <v>0</v>
      </c>
      <c r="F42" s="98">
        <v>0</v>
      </c>
      <c r="G42" s="98">
        <v>0</v>
      </c>
      <c r="H42" s="98">
        <v>0</v>
      </c>
      <c r="I42" s="98">
        <v>0</v>
      </c>
      <c r="J42" s="98">
        <v>0</v>
      </c>
      <c r="K42" s="98">
        <v>0</v>
      </c>
      <c r="L42" s="98">
        <v>0</v>
      </c>
      <c r="M42" s="98">
        <v>0</v>
      </c>
      <c r="N42" s="98">
        <v>0</v>
      </c>
      <c r="O42" s="98">
        <v>0</v>
      </c>
      <c r="P42" s="98">
        <v>0</v>
      </c>
      <c r="Q42" s="98">
        <v>0</v>
      </c>
      <c r="R42" s="98">
        <v>0</v>
      </c>
      <c r="S42" s="98">
        <v>0.3</v>
      </c>
      <c r="T42" s="98">
        <v>0.3</v>
      </c>
      <c r="U42" s="98">
        <v>0.3</v>
      </c>
      <c r="V42" s="99">
        <v>0.3</v>
      </c>
      <c r="W42" s="99">
        <v>0.3</v>
      </c>
      <c r="X42" s="99">
        <v>0.3</v>
      </c>
      <c r="Y42" s="99">
        <v>0.3</v>
      </c>
      <c r="Z42" s="99">
        <f t="shared" si="30"/>
        <v>0.3</v>
      </c>
      <c r="AA42" s="99">
        <f t="shared" si="30"/>
        <v>0.3</v>
      </c>
      <c r="AB42" s="99">
        <v>0.6</v>
      </c>
      <c r="AC42" s="99">
        <v>0.6</v>
      </c>
      <c r="AD42" s="99">
        <v>0.6</v>
      </c>
      <c r="AE42" s="99">
        <v>0.6</v>
      </c>
      <c r="AF42" s="99">
        <v>0.6</v>
      </c>
      <c r="AG42" s="99">
        <v>0.6</v>
      </c>
      <c r="AH42" s="99">
        <v>0.6</v>
      </c>
      <c r="AI42" s="99">
        <v>0.6</v>
      </c>
      <c r="AJ42" s="99">
        <v>0.6</v>
      </c>
      <c r="AK42" s="99">
        <v>0.6</v>
      </c>
      <c r="AL42" s="99">
        <v>0.6</v>
      </c>
      <c r="AM42" s="99">
        <v>0.6</v>
      </c>
      <c r="AN42" s="99">
        <v>0.6</v>
      </c>
      <c r="AO42" s="99">
        <v>0.6</v>
      </c>
      <c r="AP42" s="99">
        <v>0.6</v>
      </c>
      <c r="AQ42" s="99">
        <v>0.6</v>
      </c>
      <c r="AR42" s="99">
        <v>0.6</v>
      </c>
      <c r="AS42" s="99">
        <v>0.6</v>
      </c>
      <c r="AT42" s="99">
        <v>0.6</v>
      </c>
      <c r="AU42" s="99">
        <v>0.6</v>
      </c>
      <c r="AV42" s="99">
        <v>0.6</v>
      </c>
      <c r="AW42" s="99">
        <v>0.6</v>
      </c>
      <c r="AX42" s="99">
        <v>0.6</v>
      </c>
      <c r="AY42" s="99">
        <v>0.6</v>
      </c>
      <c r="AZ42" s="99">
        <v>0.6</v>
      </c>
      <c r="BA42" s="99">
        <v>0.6</v>
      </c>
      <c r="BB42" s="99">
        <v>0.6</v>
      </c>
      <c r="BC42" s="99">
        <v>0.6</v>
      </c>
      <c r="BD42" s="99">
        <v>0.6</v>
      </c>
      <c r="BE42" s="99">
        <v>0.6</v>
      </c>
      <c r="BF42" s="99">
        <v>0.6</v>
      </c>
      <c r="BG42" s="99">
        <v>0.6</v>
      </c>
      <c r="BH42" s="99">
        <v>0.6</v>
      </c>
      <c r="BI42" s="99">
        <v>0.6</v>
      </c>
      <c r="BJ42" s="99">
        <v>0.6</v>
      </c>
      <c r="BK42" s="201">
        <v>0.6</v>
      </c>
      <c r="BL42" s="201">
        <v>0.6</v>
      </c>
      <c r="BM42" s="201">
        <v>0.6</v>
      </c>
      <c r="BN42" s="201">
        <v>0.6</v>
      </c>
      <c r="BO42" s="216">
        <v>0.6</v>
      </c>
      <c r="BP42" s="216">
        <v>0.6</v>
      </c>
      <c r="BQ42" s="216">
        <v>0.6</v>
      </c>
      <c r="BR42" s="216">
        <v>0.6</v>
      </c>
      <c r="BS42" s="216">
        <v>0.6</v>
      </c>
      <c r="BT42" s="216">
        <v>0.6</v>
      </c>
      <c r="BU42" s="216">
        <v>0.6</v>
      </c>
      <c r="BV42" s="216">
        <v>0.6</v>
      </c>
      <c r="BW42" s="216">
        <f t="shared" si="50"/>
        <v>0.6</v>
      </c>
      <c r="BX42" s="216">
        <v>0.6</v>
      </c>
      <c r="BY42" s="384">
        <v>0.6</v>
      </c>
      <c r="BZ42" s="384">
        <v>0.6</v>
      </c>
      <c r="CA42" s="384">
        <v>0.6</v>
      </c>
      <c r="CB42" s="384">
        <v>0.6</v>
      </c>
      <c r="CC42" s="384">
        <v>0.6</v>
      </c>
      <c r="CD42" s="384">
        <v>0.6</v>
      </c>
      <c r="CE42" s="384">
        <v>0.6</v>
      </c>
      <c r="CF42" s="396"/>
      <c r="CG42" s="216">
        <f t="shared" si="31"/>
        <v>0</v>
      </c>
      <c r="CH42" s="216">
        <f t="shared" si="32"/>
        <v>0</v>
      </c>
      <c r="CI42" s="216">
        <f t="shared" si="33"/>
        <v>0</v>
      </c>
      <c r="CJ42" s="216">
        <f t="shared" si="34"/>
        <v>0.3</v>
      </c>
      <c r="CK42" s="216">
        <f t="shared" si="35"/>
        <v>0.3</v>
      </c>
      <c r="CL42" s="216">
        <f t="shared" si="36"/>
        <v>0.3</v>
      </c>
      <c r="CM42" s="216">
        <f t="shared" si="37"/>
        <v>0.6</v>
      </c>
      <c r="CN42" s="216">
        <f t="shared" si="38"/>
        <v>0.6</v>
      </c>
      <c r="CO42" s="216">
        <f t="shared" si="39"/>
        <v>0.6</v>
      </c>
      <c r="CP42" s="216">
        <f t="shared" si="40"/>
        <v>0.6</v>
      </c>
      <c r="CQ42" s="216">
        <f t="shared" si="41"/>
        <v>0.6</v>
      </c>
      <c r="CR42" s="216">
        <f t="shared" si="42"/>
        <v>0.6</v>
      </c>
      <c r="CS42" s="216">
        <f t="shared" si="43"/>
        <v>0.6</v>
      </c>
      <c r="CT42" s="216">
        <f t="shared" si="44"/>
        <v>0.6</v>
      </c>
      <c r="CU42" s="216">
        <f t="shared" si="45"/>
        <v>0.6</v>
      </c>
      <c r="CV42" s="216">
        <f t="shared" si="46"/>
        <v>0.6</v>
      </c>
      <c r="CW42" s="216">
        <v>0.6</v>
      </c>
      <c r="CX42" s="216">
        <f t="shared" si="47"/>
        <v>0.6</v>
      </c>
      <c r="CY42" s="216">
        <f t="shared" si="48"/>
        <v>0.6</v>
      </c>
      <c r="CZ42" s="216">
        <f t="shared" si="49"/>
        <v>0.6</v>
      </c>
    </row>
    <row r="43" spans="2:104" outlineLevel="1">
      <c r="B43" s="90" t="s">
        <v>22</v>
      </c>
      <c r="C43" s="91" t="s">
        <v>6</v>
      </c>
      <c r="D43" s="98"/>
      <c r="E43" s="98"/>
      <c r="F43" s="98"/>
      <c r="G43" s="98"/>
      <c r="H43" s="98"/>
      <c r="I43" s="98"/>
      <c r="J43" s="98"/>
      <c r="K43" s="98"/>
      <c r="L43" s="98"/>
      <c r="M43" s="98"/>
      <c r="N43" s="98"/>
      <c r="O43" s="98"/>
      <c r="P43" s="98"/>
      <c r="Q43" s="98"/>
      <c r="R43" s="98"/>
      <c r="S43" s="100"/>
      <c r="T43" s="100"/>
      <c r="U43" s="99"/>
      <c r="V43" s="99"/>
      <c r="W43" s="99"/>
      <c r="X43" s="99"/>
      <c r="Y43" s="99"/>
      <c r="Z43" s="99"/>
      <c r="AA43" s="99">
        <v>1</v>
      </c>
      <c r="AB43" s="99">
        <v>1</v>
      </c>
      <c r="AC43" s="99">
        <v>1</v>
      </c>
      <c r="AD43" s="99">
        <v>1</v>
      </c>
      <c r="AE43" s="99">
        <v>1</v>
      </c>
      <c r="AF43" s="99">
        <v>1</v>
      </c>
      <c r="AG43" s="99">
        <v>1</v>
      </c>
      <c r="AH43" s="99">
        <v>1</v>
      </c>
      <c r="AI43" s="99">
        <v>1</v>
      </c>
      <c r="AJ43" s="99">
        <v>1</v>
      </c>
      <c r="AK43" s="99">
        <v>1</v>
      </c>
      <c r="AL43" s="99">
        <v>1</v>
      </c>
      <c r="AM43" s="99">
        <v>1</v>
      </c>
      <c r="AN43" s="99">
        <v>1</v>
      </c>
      <c r="AO43" s="99">
        <v>1</v>
      </c>
      <c r="AP43" s="99">
        <v>1</v>
      </c>
      <c r="AQ43" s="99">
        <v>1</v>
      </c>
      <c r="AR43" s="99">
        <v>1</v>
      </c>
      <c r="AS43" s="99">
        <v>1</v>
      </c>
      <c r="AT43" s="99">
        <v>1</v>
      </c>
      <c r="AU43" s="99">
        <v>1</v>
      </c>
      <c r="AV43" s="99">
        <v>1</v>
      </c>
      <c r="AW43" s="99">
        <v>1</v>
      </c>
      <c r="AX43" s="99">
        <v>1</v>
      </c>
      <c r="AY43" s="99">
        <v>1</v>
      </c>
      <c r="AZ43" s="99">
        <v>1</v>
      </c>
      <c r="BA43" s="99">
        <v>1</v>
      </c>
      <c r="BB43" s="99">
        <v>1</v>
      </c>
      <c r="BC43" s="99">
        <v>1</v>
      </c>
      <c r="BD43" s="99">
        <v>1</v>
      </c>
      <c r="BE43" s="99">
        <v>1</v>
      </c>
      <c r="BF43" s="99">
        <v>1</v>
      </c>
      <c r="BG43" s="99">
        <v>1</v>
      </c>
      <c r="BH43" s="99">
        <v>1</v>
      </c>
      <c r="BI43" s="99">
        <v>1</v>
      </c>
      <c r="BJ43" s="99">
        <v>1</v>
      </c>
      <c r="BK43" s="201">
        <v>1</v>
      </c>
      <c r="BL43" s="201">
        <v>1</v>
      </c>
      <c r="BM43" s="201">
        <v>1</v>
      </c>
      <c r="BN43" s="201">
        <v>1</v>
      </c>
      <c r="BO43" s="216">
        <v>1</v>
      </c>
      <c r="BP43" s="216">
        <v>1</v>
      </c>
      <c r="BQ43" s="216">
        <v>1</v>
      </c>
      <c r="BR43" s="216">
        <v>1</v>
      </c>
      <c r="BS43" s="216">
        <v>1</v>
      </c>
      <c r="BT43" s="216">
        <v>1</v>
      </c>
      <c r="BU43" s="216">
        <v>1</v>
      </c>
      <c r="BV43" s="216">
        <v>1</v>
      </c>
      <c r="BW43" s="216">
        <f t="shared" si="50"/>
        <v>1</v>
      </c>
      <c r="BX43" s="216">
        <v>1</v>
      </c>
      <c r="BY43" s="384">
        <v>1</v>
      </c>
      <c r="BZ43" s="384">
        <v>1</v>
      </c>
      <c r="CA43" s="384">
        <v>1</v>
      </c>
      <c r="CB43" s="384">
        <v>1</v>
      </c>
      <c r="CC43" s="384">
        <v>1</v>
      </c>
      <c r="CD43" s="384">
        <v>1</v>
      </c>
      <c r="CE43" s="384">
        <v>0.8</v>
      </c>
      <c r="CF43" s="396"/>
      <c r="CG43" s="216">
        <f t="shared" si="31"/>
        <v>0</v>
      </c>
      <c r="CH43" s="216">
        <f t="shared" si="32"/>
        <v>0</v>
      </c>
      <c r="CI43" s="216">
        <f t="shared" si="33"/>
        <v>0</v>
      </c>
      <c r="CJ43" s="216">
        <f t="shared" si="34"/>
        <v>0</v>
      </c>
      <c r="CK43" s="216">
        <f t="shared" si="35"/>
        <v>0</v>
      </c>
      <c r="CL43" s="216">
        <f t="shared" si="36"/>
        <v>1</v>
      </c>
      <c r="CM43" s="216">
        <f t="shared" si="37"/>
        <v>1</v>
      </c>
      <c r="CN43" s="216">
        <f t="shared" si="38"/>
        <v>1</v>
      </c>
      <c r="CO43" s="216">
        <f t="shared" si="39"/>
        <v>1</v>
      </c>
      <c r="CP43" s="216">
        <f t="shared" si="40"/>
        <v>1</v>
      </c>
      <c r="CQ43" s="216">
        <f t="shared" si="41"/>
        <v>1</v>
      </c>
      <c r="CR43" s="216">
        <f t="shared" si="42"/>
        <v>1</v>
      </c>
      <c r="CS43" s="216">
        <f t="shared" si="43"/>
        <v>1</v>
      </c>
      <c r="CT43" s="216">
        <f t="shared" si="44"/>
        <v>1</v>
      </c>
      <c r="CU43" s="216">
        <f t="shared" si="45"/>
        <v>1</v>
      </c>
      <c r="CV43" s="216">
        <f t="shared" si="46"/>
        <v>1</v>
      </c>
      <c r="CW43" s="216">
        <v>1</v>
      </c>
      <c r="CX43" s="216">
        <f t="shared" si="47"/>
        <v>1</v>
      </c>
      <c r="CY43" s="216">
        <f t="shared" si="48"/>
        <v>1</v>
      </c>
      <c r="CZ43" s="216">
        <f t="shared" si="49"/>
        <v>0.8</v>
      </c>
    </row>
    <row r="44" spans="2:104" outlineLevel="1">
      <c r="B44" s="90" t="s">
        <v>23</v>
      </c>
      <c r="C44" s="91" t="s">
        <v>6</v>
      </c>
      <c r="D44" s="98"/>
      <c r="E44" s="98"/>
      <c r="F44" s="98"/>
      <c r="G44" s="98"/>
      <c r="H44" s="98"/>
      <c r="I44" s="98"/>
      <c r="J44" s="98"/>
      <c r="K44" s="98"/>
      <c r="L44" s="98"/>
      <c r="M44" s="98"/>
      <c r="N44" s="98"/>
      <c r="O44" s="98"/>
      <c r="P44" s="98"/>
      <c r="Q44" s="98"/>
      <c r="R44" s="98"/>
      <c r="S44" s="100"/>
      <c r="T44" s="100"/>
      <c r="U44" s="99"/>
      <c r="V44" s="99"/>
      <c r="W44" s="99"/>
      <c r="X44" s="99"/>
      <c r="Y44" s="99"/>
      <c r="Z44" s="99"/>
      <c r="AA44" s="99"/>
      <c r="AB44" s="99"/>
      <c r="AC44" s="99"/>
      <c r="AD44" s="99"/>
      <c r="AE44" s="99">
        <v>1</v>
      </c>
      <c r="AF44" s="99">
        <v>1</v>
      </c>
      <c r="AG44" s="99">
        <v>1</v>
      </c>
      <c r="AH44" s="99">
        <v>1</v>
      </c>
      <c r="AI44" s="99">
        <v>1</v>
      </c>
      <c r="AJ44" s="99">
        <v>1</v>
      </c>
      <c r="AK44" s="99">
        <v>1</v>
      </c>
      <c r="AL44" s="99">
        <v>1</v>
      </c>
      <c r="AM44" s="99">
        <v>1</v>
      </c>
      <c r="AN44" s="99">
        <v>1</v>
      </c>
      <c r="AO44" s="99">
        <v>1</v>
      </c>
      <c r="AP44" s="99">
        <v>1</v>
      </c>
      <c r="AQ44" s="99">
        <v>1</v>
      </c>
      <c r="AR44" s="99">
        <v>1</v>
      </c>
      <c r="AS44" s="99">
        <v>1</v>
      </c>
      <c r="AT44" s="99">
        <v>1</v>
      </c>
      <c r="AU44" s="99">
        <v>1</v>
      </c>
      <c r="AV44" s="99">
        <v>1</v>
      </c>
      <c r="AW44" s="99">
        <v>1</v>
      </c>
      <c r="AX44" s="99">
        <v>1</v>
      </c>
      <c r="AY44" s="99">
        <v>1</v>
      </c>
      <c r="AZ44" s="99">
        <v>1</v>
      </c>
      <c r="BA44" s="99">
        <v>1</v>
      </c>
      <c r="BB44" s="99">
        <v>1</v>
      </c>
      <c r="BC44" s="99">
        <v>1</v>
      </c>
      <c r="BD44" s="99">
        <v>1</v>
      </c>
      <c r="BE44" s="99">
        <v>1</v>
      </c>
      <c r="BF44" s="99">
        <v>1</v>
      </c>
      <c r="BG44" s="99">
        <v>1</v>
      </c>
      <c r="BH44" s="99">
        <v>1</v>
      </c>
      <c r="BI44" s="99">
        <v>1</v>
      </c>
      <c r="BJ44" s="99">
        <v>1</v>
      </c>
      <c r="BK44" s="201">
        <v>1</v>
      </c>
      <c r="BL44" s="201">
        <v>1</v>
      </c>
      <c r="BM44" s="201">
        <v>1</v>
      </c>
      <c r="BN44" s="201">
        <v>1</v>
      </c>
      <c r="BO44" s="216">
        <v>1</v>
      </c>
      <c r="BP44" s="216">
        <v>1</v>
      </c>
      <c r="BQ44" s="216">
        <v>1</v>
      </c>
      <c r="BR44" s="216">
        <v>1</v>
      </c>
      <c r="BS44" s="216">
        <v>1</v>
      </c>
      <c r="BT44" s="216">
        <v>1</v>
      </c>
      <c r="BU44" s="216">
        <v>1</v>
      </c>
      <c r="BV44" s="216">
        <v>1</v>
      </c>
      <c r="BW44" s="216">
        <f t="shared" si="50"/>
        <v>1</v>
      </c>
      <c r="BX44" s="216">
        <v>1</v>
      </c>
      <c r="BY44" s="384">
        <v>1</v>
      </c>
      <c r="BZ44" s="384">
        <v>1</v>
      </c>
      <c r="CA44" s="384">
        <v>0.75</v>
      </c>
      <c r="CB44" s="384">
        <v>0.75</v>
      </c>
      <c r="CC44" s="384">
        <v>0.75</v>
      </c>
      <c r="CD44" s="384">
        <v>0.75</v>
      </c>
      <c r="CE44" s="384">
        <v>0.75</v>
      </c>
      <c r="CF44" s="396"/>
      <c r="CG44" s="216">
        <f t="shared" si="31"/>
        <v>0</v>
      </c>
      <c r="CH44" s="216">
        <f t="shared" si="32"/>
        <v>0</v>
      </c>
      <c r="CI44" s="216">
        <f t="shared" si="33"/>
        <v>0</v>
      </c>
      <c r="CJ44" s="216">
        <f t="shared" si="34"/>
        <v>0</v>
      </c>
      <c r="CK44" s="216">
        <f t="shared" si="35"/>
        <v>0</v>
      </c>
      <c r="CL44" s="216">
        <f t="shared" si="36"/>
        <v>0</v>
      </c>
      <c r="CM44" s="216">
        <f t="shared" si="37"/>
        <v>1</v>
      </c>
      <c r="CN44" s="216">
        <f t="shared" si="38"/>
        <v>1</v>
      </c>
      <c r="CO44" s="216">
        <f t="shared" si="39"/>
        <v>1</v>
      </c>
      <c r="CP44" s="216">
        <f t="shared" si="40"/>
        <v>1</v>
      </c>
      <c r="CQ44" s="216">
        <f t="shared" si="41"/>
        <v>1</v>
      </c>
      <c r="CR44" s="216">
        <f t="shared" si="42"/>
        <v>1</v>
      </c>
      <c r="CS44" s="216">
        <f t="shared" si="43"/>
        <v>1</v>
      </c>
      <c r="CT44" s="216">
        <f t="shared" si="44"/>
        <v>1</v>
      </c>
      <c r="CU44" s="216">
        <f t="shared" si="45"/>
        <v>1</v>
      </c>
      <c r="CV44" s="216">
        <f t="shared" si="46"/>
        <v>1</v>
      </c>
      <c r="CW44" s="216">
        <v>1</v>
      </c>
      <c r="CX44" s="216">
        <f t="shared" si="47"/>
        <v>1</v>
      </c>
      <c r="CY44" s="216">
        <f t="shared" si="48"/>
        <v>0.75</v>
      </c>
      <c r="CZ44" s="216">
        <f t="shared" si="49"/>
        <v>0.75</v>
      </c>
    </row>
    <row r="45" spans="2:104" outlineLevel="1">
      <c r="B45" s="90" t="s">
        <v>24</v>
      </c>
      <c r="C45" s="91" t="s">
        <v>8</v>
      </c>
      <c r="D45" s="98"/>
      <c r="E45" s="98"/>
      <c r="F45" s="98"/>
      <c r="G45" s="98"/>
      <c r="H45" s="98"/>
      <c r="I45" s="98"/>
      <c r="J45" s="98"/>
      <c r="K45" s="98"/>
      <c r="L45" s="98"/>
      <c r="M45" s="98"/>
      <c r="N45" s="98"/>
      <c r="O45" s="98"/>
      <c r="P45" s="98"/>
      <c r="Q45" s="98"/>
      <c r="R45" s="98"/>
      <c r="S45" s="100"/>
      <c r="T45" s="100"/>
      <c r="U45" s="99"/>
      <c r="V45" s="99"/>
      <c r="W45" s="99"/>
      <c r="X45" s="99"/>
      <c r="Y45" s="99"/>
      <c r="Z45" s="99"/>
      <c r="AA45" s="99"/>
      <c r="AB45" s="99"/>
      <c r="AC45" s="99"/>
      <c r="AD45" s="99"/>
      <c r="AE45" s="99">
        <v>0.9</v>
      </c>
      <c r="AF45" s="99">
        <v>0.9</v>
      </c>
      <c r="AG45" s="99">
        <v>0.9</v>
      </c>
      <c r="AH45" s="99">
        <v>0.9</v>
      </c>
      <c r="AI45" s="99">
        <v>0.9</v>
      </c>
      <c r="AJ45" s="99">
        <v>0.9</v>
      </c>
      <c r="AK45" s="99">
        <v>0.9</v>
      </c>
      <c r="AL45" s="99">
        <v>0.9</v>
      </c>
      <c r="AM45" s="99">
        <v>0.9</v>
      </c>
      <c r="AN45" s="99">
        <v>0.9</v>
      </c>
      <c r="AO45" s="99">
        <v>0.9</v>
      </c>
      <c r="AP45" s="99">
        <v>0.9</v>
      </c>
      <c r="AQ45" s="99">
        <v>0.9</v>
      </c>
      <c r="AR45" s="99">
        <v>0.9</v>
      </c>
      <c r="AS45" s="99">
        <v>0.9</v>
      </c>
      <c r="AT45" s="99">
        <v>0.9</v>
      </c>
      <c r="AU45" s="99">
        <v>0.9</v>
      </c>
      <c r="AV45" s="99">
        <v>0.9</v>
      </c>
      <c r="AW45" s="99">
        <v>0.9</v>
      </c>
      <c r="AX45" s="99">
        <v>0.9</v>
      </c>
      <c r="AY45" s="99">
        <v>0.9</v>
      </c>
      <c r="AZ45" s="99">
        <v>0.9</v>
      </c>
      <c r="BA45" s="99">
        <v>0.9</v>
      </c>
      <c r="BB45" s="99">
        <v>0.9</v>
      </c>
      <c r="BC45" s="99">
        <v>0.9</v>
      </c>
      <c r="BD45" s="99">
        <v>0.9</v>
      </c>
      <c r="BE45" s="99">
        <v>0.9</v>
      </c>
      <c r="BF45" s="99">
        <v>0.9</v>
      </c>
      <c r="BG45" s="99">
        <v>0.9</v>
      </c>
      <c r="BH45" s="99">
        <v>0.9</v>
      </c>
      <c r="BI45" s="99">
        <v>0.9</v>
      </c>
      <c r="BJ45" s="99">
        <v>0.9</v>
      </c>
      <c r="BK45" s="201">
        <v>0.9</v>
      </c>
      <c r="BL45" s="201">
        <v>0.9</v>
      </c>
      <c r="BM45" s="201">
        <v>0.9</v>
      </c>
      <c r="BN45" s="201">
        <v>0.9</v>
      </c>
      <c r="BO45" s="216">
        <v>0.9</v>
      </c>
      <c r="BP45" s="216">
        <v>0.9</v>
      </c>
      <c r="BQ45" s="216">
        <v>0.9</v>
      </c>
      <c r="BR45" s="216">
        <v>0.9</v>
      </c>
      <c r="BS45" s="216">
        <v>0.9</v>
      </c>
      <c r="BT45" s="216">
        <v>0.9</v>
      </c>
      <c r="BU45" s="216">
        <v>0.9</v>
      </c>
      <c r="BV45" s="216">
        <v>0.9</v>
      </c>
      <c r="BW45" s="216">
        <f t="shared" si="50"/>
        <v>0.9</v>
      </c>
      <c r="BX45" s="216">
        <v>0.9</v>
      </c>
      <c r="BY45" s="384">
        <v>0.9</v>
      </c>
      <c r="BZ45" s="384">
        <v>0.9</v>
      </c>
      <c r="CA45" s="384">
        <v>0.9</v>
      </c>
      <c r="CB45" s="384">
        <v>0.9</v>
      </c>
      <c r="CC45" s="384">
        <v>0.9</v>
      </c>
      <c r="CD45" s="384">
        <v>0.9</v>
      </c>
      <c r="CE45" s="384">
        <v>0.9</v>
      </c>
      <c r="CF45" s="396"/>
      <c r="CG45" s="216">
        <f t="shared" si="31"/>
        <v>0</v>
      </c>
      <c r="CH45" s="216">
        <f t="shared" si="32"/>
        <v>0</v>
      </c>
      <c r="CI45" s="216">
        <f t="shared" si="33"/>
        <v>0</v>
      </c>
      <c r="CJ45" s="216">
        <f t="shared" si="34"/>
        <v>0</v>
      </c>
      <c r="CK45" s="216">
        <f t="shared" si="35"/>
        <v>0</v>
      </c>
      <c r="CL45" s="216">
        <f t="shared" si="36"/>
        <v>0</v>
      </c>
      <c r="CM45" s="216">
        <f t="shared" si="37"/>
        <v>0.9</v>
      </c>
      <c r="CN45" s="216">
        <f t="shared" si="38"/>
        <v>0.9</v>
      </c>
      <c r="CO45" s="216">
        <f t="shared" si="39"/>
        <v>0.9</v>
      </c>
      <c r="CP45" s="216">
        <f t="shared" si="40"/>
        <v>0.9</v>
      </c>
      <c r="CQ45" s="216">
        <f t="shared" si="41"/>
        <v>0.9</v>
      </c>
      <c r="CR45" s="216">
        <f t="shared" si="42"/>
        <v>0.9</v>
      </c>
      <c r="CS45" s="216">
        <f t="shared" si="43"/>
        <v>0.9</v>
      </c>
      <c r="CT45" s="216">
        <f t="shared" si="44"/>
        <v>0.9</v>
      </c>
      <c r="CU45" s="216">
        <f t="shared" si="45"/>
        <v>0.9</v>
      </c>
      <c r="CV45" s="216">
        <f t="shared" si="46"/>
        <v>0.9</v>
      </c>
      <c r="CW45" s="216">
        <v>0.9</v>
      </c>
      <c r="CX45" s="216">
        <f t="shared" si="47"/>
        <v>0.9</v>
      </c>
      <c r="CY45" s="216">
        <f t="shared" si="48"/>
        <v>0.9</v>
      </c>
      <c r="CZ45" s="216">
        <f t="shared" si="49"/>
        <v>0.9</v>
      </c>
    </row>
    <row r="46" spans="2:104" outlineLevel="1">
      <c r="B46" s="90" t="s">
        <v>25</v>
      </c>
      <c r="C46" s="91" t="s">
        <v>8</v>
      </c>
      <c r="D46" s="98"/>
      <c r="E46" s="98"/>
      <c r="F46" s="98"/>
      <c r="G46" s="98"/>
      <c r="H46" s="98"/>
      <c r="I46" s="98"/>
      <c r="J46" s="98"/>
      <c r="K46" s="98"/>
      <c r="L46" s="98"/>
      <c r="M46" s="98"/>
      <c r="N46" s="98"/>
      <c r="O46" s="98"/>
      <c r="P46" s="98"/>
      <c r="Q46" s="98"/>
      <c r="R46" s="98"/>
      <c r="S46" s="100"/>
      <c r="T46" s="100"/>
      <c r="U46" s="99"/>
      <c r="V46" s="99"/>
      <c r="W46" s="99"/>
      <c r="X46" s="99"/>
      <c r="Y46" s="99"/>
      <c r="Z46" s="99"/>
      <c r="AA46" s="99"/>
      <c r="AB46" s="99"/>
      <c r="AC46" s="99"/>
      <c r="AD46" s="99"/>
      <c r="AE46" s="99">
        <v>1</v>
      </c>
      <c r="AF46" s="99">
        <v>1</v>
      </c>
      <c r="AG46" s="99">
        <v>1</v>
      </c>
      <c r="AH46" s="99">
        <v>1</v>
      </c>
      <c r="AI46" s="99">
        <v>1</v>
      </c>
      <c r="AJ46" s="99">
        <v>1</v>
      </c>
      <c r="AK46" s="99">
        <v>1</v>
      </c>
      <c r="AL46" s="99">
        <v>1</v>
      </c>
      <c r="AM46" s="99">
        <v>1</v>
      </c>
      <c r="AN46" s="99">
        <v>1</v>
      </c>
      <c r="AO46" s="99">
        <v>1</v>
      </c>
      <c r="AP46" s="99">
        <v>1</v>
      </c>
      <c r="AQ46" s="99">
        <v>1</v>
      </c>
      <c r="AR46" s="99">
        <v>1</v>
      </c>
      <c r="AS46" s="99">
        <v>1</v>
      </c>
      <c r="AT46" s="99">
        <v>1</v>
      </c>
      <c r="AU46" s="99">
        <v>1</v>
      </c>
      <c r="AV46" s="99">
        <v>1</v>
      </c>
      <c r="AW46" s="99">
        <v>1</v>
      </c>
      <c r="AX46" s="99">
        <v>1</v>
      </c>
      <c r="AY46" s="99">
        <v>1</v>
      </c>
      <c r="AZ46" s="99">
        <v>1</v>
      </c>
      <c r="BA46" s="99">
        <v>1</v>
      </c>
      <c r="BB46" s="99">
        <v>1</v>
      </c>
      <c r="BC46" s="99">
        <v>1</v>
      </c>
      <c r="BD46" s="99">
        <v>1</v>
      </c>
      <c r="BE46" s="99">
        <v>1</v>
      </c>
      <c r="BF46" s="99">
        <v>1</v>
      </c>
      <c r="BG46" s="99">
        <v>1</v>
      </c>
      <c r="BH46" s="99">
        <v>1</v>
      </c>
      <c r="BI46" s="99">
        <v>1</v>
      </c>
      <c r="BJ46" s="99">
        <v>1</v>
      </c>
      <c r="BK46" s="201">
        <v>1</v>
      </c>
      <c r="BL46" s="201">
        <v>1</v>
      </c>
      <c r="BM46" s="201">
        <v>1</v>
      </c>
      <c r="BN46" s="201">
        <v>1</v>
      </c>
      <c r="BO46" s="216">
        <v>1</v>
      </c>
      <c r="BP46" s="216">
        <v>1</v>
      </c>
      <c r="BQ46" s="216">
        <v>1</v>
      </c>
      <c r="BR46" s="216">
        <v>1</v>
      </c>
      <c r="BS46" s="216">
        <v>1</v>
      </c>
      <c r="BT46" s="216">
        <v>1</v>
      </c>
      <c r="BU46" s="216">
        <v>1</v>
      </c>
      <c r="BV46" s="216">
        <v>1</v>
      </c>
      <c r="BW46" s="216">
        <f t="shared" si="50"/>
        <v>1</v>
      </c>
      <c r="BX46" s="216">
        <v>1</v>
      </c>
      <c r="BY46" s="384">
        <v>1</v>
      </c>
      <c r="BZ46" s="384">
        <v>1</v>
      </c>
      <c r="CA46" s="384">
        <v>1</v>
      </c>
      <c r="CB46" s="384">
        <v>1</v>
      </c>
      <c r="CC46" s="384">
        <v>1</v>
      </c>
      <c r="CD46" s="384">
        <v>1</v>
      </c>
      <c r="CE46" s="384">
        <v>1</v>
      </c>
      <c r="CF46" s="396"/>
      <c r="CG46" s="216">
        <f t="shared" si="31"/>
        <v>0</v>
      </c>
      <c r="CH46" s="216">
        <f t="shared" si="32"/>
        <v>0</v>
      </c>
      <c r="CI46" s="216">
        <f t="shared" si="33"/>
        <v>0</v>
      </c>
      <c r="CJ46" s="216">
        <f t="shared" si="34"/>
        <v>0</v>
      </c>
      <c r="CK46" s="216">
        <f t="shared" si="35"/>
        <v>0</v>
      </c>
      <c r="CL46" s="216">
        <f t="shared" si="36"/>
        <v>0</v>
      </c>
      <c r="CM46" s="216">
        <f t="shared" si="37"/>
        <v>1</v>
      </c>
      <c r="CN46" s="216">
        <f t="shared" si="38"/>
        <v>1</v>
      </c>
      <c r="CO46" s="216">
        <f t="shared" si="39"/>
        <v>1</v>
      </c>
      <c r="CP46" s="216">
        <f t="shared" si="40"/>
        <v>1</v>
      </c>
      <c r="CQ46" s="216">
        <f t="shared" si="41"/>
        <v>1</v>
      </c>
      <c r="CR46" s="216">
        <f t="shared" si="42"/>
        <v>1</v>
      </c>
      <c r="CS46" s="216">
        <f t="shared" si="43"/>
        <v>1</v>
      </c>
      <c r="CT46" s="216">
        <f t="shared" si="44"/>
        <v>1</v>
      </c>
      <c r="CU46" s="216">
        <f t="shared" si="45"/>
        <v>1</v>
      </c>
      <c r="CV46" s="216">
        <f t="shared" si="46"/>
        <v>1</v>
      </c>
      <c r="CW46" s="216">
        <v>1</v>
      </c>
      <c r="CX46" s="216">
        <f t="shared" si="47"/>
        <v>1</v>
      </c>
      <c r="CY46" s="216">
        <f t="shared" si="48"/>
        <v>1</v>
      </c>
      <c r="CZ46" s="216">
        <f t="shared" si="49"/>
        <v>1</v>
      </c>
    </row>
    <row r="47" spans="2:104" outlineLevel="1">
      <c r="B47" s="90" t="s">
        <v>26</v>
      </c>
      <c r="C47" s="91" t="s">
        <v>27</v>
      </c>
      <c r="D47" s="98"/>
      <c r="E47" s="98"/>
      <c r="F47" s="98"/>
      <c r="G47" s="98"/>
      <c r="H47" s="98"/>
      <c r="I47" s="98"/>
      <c r="J47" s="98"/>
      <c r="K47" s="98"/>
      <c r="L47" s="98"/>
      <c r="M47" s="98"/>
      <c r="N47" s="98"/>
      <c r="O47" s="98"/>
      <c r="P47" s="98"/>
      <c r="Q47" s="98"/>
      <c r="R47" s="98"/>
      <c r="S47" s="100"/>
      <c r="T47" s="100"/>
      <c r="U47" s="99"/>
      <c r="V47" s="99"/>
      <c r="W47" s="99"/>
      <c r="X47" s="99"/>
      <c r="Y47" s="99"/>
      <c r="Z47" s="99"/>
      <c r="AA47" s="99"/>
      <c r="AB47" s="99"/>
      <c r="AC47" s="99"/>
      <c r="AD47" s="99"/>
      <c r="AE47" s="99"/>
      <c r="AF47" s="99"/>
      <c r="AG47" s="99"/>
      <c r="AH47" s="99"/>
      <c r="AI47" s="99">
        <v>0.5</v>
      </c>
      <c r="AJ47" s="99">
        <v>0.5</v>
      </c>
      <c r="AK47" s="99">
        <v>0.5</v>
      </c>
      <c r="AL47" s="99">
        <v>0.5</v>
      </c>
      <c r="AM47" s="99">
        <v>0.5</v>
      </c>
      <c r="AN47" s="99">
        <v>0.5</v>
      </c>
      <c r="AO47" s="99">
        <v>0.5</v>
      </c>
      <c r="AP47" s="99">
        <v>0.5</v>
      </c>
      <c r="AQ47" s="99">
        <v>0.5</v>
      </c>
      <c r="AR47" s="99">
        <v>0.5</v>
      </c>
      <c r="AS47" s="99">
        <v>0.5</v>
      </c>
      <c r="AT47" s="99">
        <v>0.5</v>
      </c>
      <c r="AU47" s="99">
        <v>0.5</v>
      </c>
      <c r="AV47" s="99">
        <v>0.5</v>
      </c>
      <c r="AW47" s="99">
        <v>0.5</v>
      </c>
      <c r="AX47" s="99">
        <v>0.5</v>
      </c>
      <c r="AY47" s="99">
        <v>0.5</v>
      </c>
      <c r="AZ47" s="99">
        <v>0.5</v>
      </c>
      <c r="BA47" s="99">
        <v>0.5</v>
      </c>
      <c r="BB47" s="99">
        <v>0.5</v>
      </c>
      <c r="BC47" s="99">
        <v>0.5</v>
      </c>
      <c r="BD47" s="99">
        <v>0.5</v>
      </c>
      <c r="BE47" s="99">
        <v>0.5</v>
      </c>
      <c r="BF47" s="99">
        <v>0.5</v>
      </c>
      <c r="BG47" s="99">
        <v>0.5</v>
      </c>
      <c r="BH47" s="99">
        <v>0.5</v>
      </c>
      <c r="BI47" s="99">
        <v>0.5</v>
      </c>
      <c r="BJ47" s="99">
        <v>0.5</v>
      </c>
      <c r="BK47" s="201">
        <v>0.5</v>
      </c>
      <c r="BL47" s="201">
        <v>0.5</v>
      </c>
      <c r="BM47" s="201">
        <v>0.5</v>
      </c>
      <c r="BN47" s="201">
        <v>0.5</v>
      </c>
      <c r="BO47" s="216">
        <v>0.5</v>
      </c>
      <c r="BP47" s="216">
        <v>0.5</v>
      </c>
      <c r="BQ47" s="216">
        <v>0.5</v>
      </c>
      <c r="BR47" s="216">
        <v>0.5</v>
      </c>
      <c r="BS47" s="216">
        <v>0.5</v>
      </c>
      <c r="BT47" s="216">
        <v>0.5</v>
      </c>
      <c r="BU47" s="216">
        <v>0.5</v>
      </c>
      <c r="BV47" s="216">
        <v>0.5</v>
      </c>
      <c r="BW47" s="216">
        <f t="shared" si="50"/>
        <v>0.5</v>
      </c>
      <c r="BX47" s="216">
        <v>0.5</v>
      </c>
      <c r="BY47" s="384">
        <v>0.5</v>
      </c>
      <c r="BZ47" s="384">
        <v>0.5</v>
      </c>
      <c r="CA47" s="384">
        <v>0.5</v>
      </c>
      <c r="CB47" s="384">
        <v>0.5</v>
      </c>
      <c r="CC47" s="384">
        <v>0.5</v>
      </c>
      <c r="CD47" s="384">
        <v>0.5</v>
      </c>
      <c r="CE47" s="384">
        <v>0.5</v>
      </c>
      <c r="CF47" s="396"/>
      <c r="CG47" s="216">
        <f t="shared" si="31"/>
        <v>0</v>
      </c>
      <c r="CH47" s="216">
        <f t="shared" si="32"/>
        <v>0</v>
      </c>
      <c r="CI47" s="216">
        <f t="shared" si="33"/>
        <v>0</v>
      </c>
      <c r="CJ47" s="216">
        <f t="shared" si="34"/>
        <v>0</v>
      </c>
      <c r="CK47" s="216">
        <f t="shared" si="35"/>
        <v>0</v>
      </c>
      <c r="CL47" s="216">
        <f t="shared" si="36"/>
        <v>0</v>
      </c>
      <c r="CM47" s="216">
        <f t="shared" si="37"/>
        <v>0</v>
      </c>
      <c r="CN47" s="216">
        <f t="shared" si="38"/>
        <v>0.5</v>
      </c>
      <c r="CO47" s="216">
        <f t="shared" si="39"/>
        <v>0.5</v>
      </c>
      <c r="CP47" s="216">
        <f t="shared" si="40"/>
        <v>0.5</v>
      </c>
      <c r="CQ47" s="216">
        <f t="shared" si="41"/>
        <v>0.5</v>
      </c>
      <c r="CR47" s="216">
        <f t="shared" si="42"/>
        <v>0.5</v>
      </c>
      <c r="CS47" s="216">
        <f t="shared" si="43"/>
        <v>0.5</v>
      </c>
      <c r="CT47" s="216">
        <f t="shared" si="44"/>
        <v>0.5</v>
      </c>
      <c r="CU47" s="216">
        <f t="shared" si="45"/>
        <v>0.5</v>
      </c>
      <c r="CV47" s="216">
        <f t="shared" si="46"/>
        <v>0.5</v>
      </c>
      <c r="CW47" s="216">
        <v>0.5</v>
      </c>
      <c r="CX47" s="216">
        <f t="shared" si="47"/>
        <v>0.5</v>
      </c>
      <c r="CY47" s="216">
        <f t="shared" si="48"/>
        <v>0.5</v>
      </c>
      <c r="CZ47" s="216">
        <f t="shared" si="49"/>
        <v>0.5</v>
      </c>
    </row>
    <row r="48" spans="2:104" outlineLevel="1">
      <c r="B48" s="90" t="s">
        <v>28</v>
      </c>
      <c r="C48" s="91" t="s">
        <v>20</v>
      </c>
      <c r="D48" s="98"/>
      <c r="E48" s="98"/>
      <c r="F48" s="98"/>
      <c r="G48" s="98"/>
      <c r="H48" s="98"/>
      <c r="I48" s="98"/>
      <c r="J48" s="98"/>
      <c r="K48" s="98"/>
      <c r="L48" s="98"/>
      <c r="M48" s="98"/>
      <c r="N48" s="98"/>
      <c r="O48" s="98"/>
      <c r="P48" s="98"/>
      <c r="Q48" s="98"/>
      <c r="R48" s="98"/>
      <c r="S48" s="100"/>
      <c r="T48" s="100"/>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v>0.8</v>
      </c>
      <c r="AZ48" s="99">
        <v>0.8</v>
      </c>
      <c r="BA48" s="99">
        <v>0.8</v>
      </c>
      <c r="BB48" s="99">
        <v>0.8</v>
      </c>
      <c r="BC48" s="99">
        <v>0.8</v>
      </c>
      <c r="BD48" s="99">
        <v>0.8</v>
      </c>
      <c r="BE48" s="99">
        <v>0.8</v>
      </c>
      <c r="BF48" s="99">
        <v>0.8</v>
      </c>
      <c r="BG48" s="99">
        <v>0.82250000000000001</v>
      </c>
      <c r="BH48" s="99">
        <v>0.82250000000000001</v>
      </c>
      <c r="BI48" s="99">
        <v>0.82250000000000001</v>
      </c>
      <c r="BJ48" s="99">
        <v>0.82250000000000001</v>
      </c>
      <c r="BK48" s="201">
        <v>0.82250000000000001</v>
      </c>
      <c r="BL48" s="201">
        <v>0.82250000000000001</v>
      </c>
      <c r="BM48" s="201">
        <v>0.82250000000000001</v>
      </c>
      <c r="BN48" s="201">
        <v>0.82250000000000001</v>
      </c>
      <c r="BO48" s="216">
        <v>0.82250000000000001</v>
      </c>
      <c r="BP48" s="216">
        <v>0.82250000000000001</v>
      </c>
      <c r="BQ48" s="216">
        <v>0.82250000000000001</v>
      </c>
      <c r="BR48" s="216">
        <v>0.82250000000000001</v>
      </c>
      <c r="BS48" s="216">
        <v>0.82250000000000001</v>
      </c>
      <c r="BT48" s="216">
        <v>0.82250000000000001</v>
      </c>
      <c r="BU48" s="216">
        <v>0.82250000000000001</v>
      </c>
      <c r="BV48" s="216">
        <v>0.82250000000000001</v>
      </c>
      <c r="BW48" s="216">
        <f t="shared" si="50"/>
        <v>0.82250000000000001</v>
      </c>
      <c r="BX48" s="216">
        <v>0.82250000000000001</v>
      </c>
      <c r="BY48" s="384">
        <v>0.82250000000000001</v>
      </c>
      <c r="BZ48" s="384">
        <v>0.82250000000000001</v>
      </c>
      <c r="CA48" s="384">
        <v>0.82250000000000001</v>
      </c>
      <c r="CB48" s="384">
        <v>0.82250000000000001</v>
      </c>
      <c r="CC48" s="384">
        <v>0.82250000000000001</v>
      </c>
      <c r="CD48" s="384">
        <v>0.82250000000000001</v>
      </c>
      <c r="CE48" s="384">
        <v>0.82250000000000001</v>
      </c>
      <c r="CF48" s="396"/>
      <c r="CG48" s="216">
        <f t="shared" si="31"/>
        <v>0</v>
      </c>
      <c r="CH48" s="216">
        <f t="shared" si="32"/>
        <v>0</v>
      </c>
      <c r="CI48" s="216">
        <f t="shared" si="33"/>
        <v>0</v>
      </c>
      <c r="CJ48" s="216">
        <f t="shared" si="34"/>
        <v>0</v>
      </c>
      <c r="CK48" s="216">
        <f t="shared" si="35"/>
        <v>0</v>
      </c>
      <c r="CL48" s="216">
        <f t="shared" si="36"/>
        <v>0</v>
      </c>
      <c r="CM48" s="216">
        <f t="shared" si="37"/>
        <v>0</v>
      </c>
      <c r="CN48" s="216">
        <f t="shared" si="38"/>
        <v>0</v>
      </c>
      <c r="CO48" s="216">
        <f t="shared" si="39"/>
        <v>0</v>
      </c>
      <c r="CP48" s="216">
        <f t="shared" si="40"/>
        <v>0</v>
      </c>
      <c r="CQ48" s="216">
        <f t="shared" si="41"/>
        <v>0</v>
      </c>
      <c r="CR48" s="216">
        <f t="shared" si="42"/>
        <v>0.8</v>
      </c>
      <c r="CS48" s="216">
        <f t="shared" si="43"/>
        <v>0.8</v>
      </c>
      <c r="CT48" s="216">
        <f t="shared" si="44"/>
        <v>0.82250000000000001</v>
      </c>
      <c r="CU48" s="216">
        <f t="shared" si="45"/>
        <v>0.82250000000000001</v>
      </c>
      <c r="CV48" s="216">
        <f t="shared" si="46"/>
        <v>0.82250000000000001</v>
      </c>
      <c r="CW48" s="216">
        <v>0.82250000000000001</v>
      </c>
      <c r="CX48" s="216">
        <f t="shared" si="47"/>
        <v>0.82250000000000001</v>
      </c>
      <c r="CY48" s="216">
        <f t="shared" si="48"/>
        <v>0.82250000000000001</v>
      </c>
      <c r="CZ48" s="216">
        <f t="shared" si="49"/>
        <v>0.82250000000000001</v>
      </c>
    </row>
    <row r="49" spans="2:104" outlineLevel="1">
      <c r="B49" s="90" t="s">
        <v>29</v>
      </c>
      <c r="C49" s="91" t="s">
        <v>8</v>
      </c>
      <c r="D49" s="98"/>
      <c r="E49" s="98"/>
      <c r="F49" s="98"/>
      <c r="G49" s="98"/>
      <c r="H49" s="98"/>
      <c r="I49" s="98"/>
      <c r="J49" s="98"/>
      <c r="K49" s="98"/>
      <c r="L49" s="98"/>
      <c r="M49" s="98"/>
      <c r="N49" s="98"/>
      <c r="O49" s="98"/>
      <c r="P49" s="98"/>
      <c r="Q49" s="98"/>
      <c r="R49" s="98"/>
      <c r="S49" s="100"/>
      <c r="T49" s="100"/>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201"/>
      <c r="BL49" s="201"/>
      <c r="BM49" s="201"/>
      <c r="BN49" s="201"/>
      <c r="BO49" s="216">
        <v>0.91</v>
      </c>
      <c r="BP49" s="216">
        <v>0.91</v>
      </c>
      <c r="BQ49" s="216">
        <v>0.91</v>
      </c>
      <c r="BR49" s="216">
        <v>0.91</v>
      </c>
      <c r="BS49" s="216">
        <v>0.91</v>
      </c>
      <c r="BT49" s="216">
        <v>0.91</v>
      </c>
      <c r="BU49" s="216">
        <v>0.91</v>
      </c>
      <c r="BV49" s="216">
        <v>0.91</v>
      </c>
      <c r="BW49" s="216">
        <f t="shared" si="50"/>
        <v>0.91</v>
      </c>
      <c r="BX49" s="216">
        <v>0.91</v>
      </c>
      <c r="BY49" s="384">
        <v>1</v>
      </c>
      <c r="BZ49" s="384">
        <v>1</v>
      </c>
      <c r="CA49" s="384">
        <v>1</v>
      </c>
      <c r="CB49" s="384">
        <v>1</v>
      </c>
      <c r="CC49" s="384">
        <v>1</v>
      </c>
      <c r="CD49" s="384">
        <v>1</v>
      </c>
      <c r="CE49" s="384">
        <v>1</v>
      </c>
      <c r="CF49" s="396"/>
      <c r="CG49" s="216">
        <f t="shared" si="31"/>
        <v>0</v>
      </c>
      <c r="CH49" s="216">
        <f t="shared" si="32"/>
        <v>0</v>
      </c>
      <c r="CI49" s="216">
        <f t="shared" si="33"/>
        <v>0</v>
      </c>
      <c r="CJ49" s="216">
        <f t="shared" si="34"/>
        <v>0</v>
      </c>
      <c r="CK49" s="216">
        <f t="shared" si="35"/>
        <v>0</v>
      </c>
      <c r="CL49" s="216">
        <f t="shared" si="36"/>
        <v>0</v>
      </c>
      <c r="CM49" s="216">
        <f t="shared" si="37"/>
        <v>0</v>
      </c>
      <c r="CN49" s="216">
        <f t="shared" si="38"/>
        <v>0</v>
      </c>
      <c r="CO49" s="216">
        <f t="shared" si="39"/>
        <v>0</v>
      </c>
      <c r="CP49" s="216">
        <f t="shared" si="40"/>
        <v>0</v>
      </c>
      <c r="CQ49" s="216">
        <f t="shared" si="41"/>
        <v>0</v>
      </c>
      <c r="CR49" s="216">
        <f t="shared" si="42"/>
        <v>0</v>
      </c>
      <c r="CS49" s="216">
        <f t="shared" si="43"/>
        <v>0</v>
      </c>
      <c r="CT49" s="216">
        <f t="shared" si="44"/>
        <v>0</v>
      </c>
      <c r="CU49" s="216">
        <f t="shared" si="45"/>
        <v>0</v>
      </c>
      <c r="CV49" s="216">
        <f t="shared" si="46"/>
        <v>0.91</v>
      </c>
      <c r="CW49" s="216">
        <v>0.91</v>
      </c>
      <c r="CX49" s="216">
        <f t="shared" si="47"/>
        <v>0.91</v>
      </c>
      <c r="CY49" s="216">
        <f t="shared" si="48"/>
        <v>1</v>
      </c>
      <c r="CZ49" s="216">
        <f t="shared" si="49"/>
        <v>1</v>
      </c>
    </row>
    <row r="50" spans="2:104" ht="12.75" thickBot="1">
      <c r="B50" s="95" t="str">
        <f>IF(Portfolio!CE$3=SOURCE!$A$1,SOURCE!D10,SOURCE!E10)</f>
        <v>Total do Portfolio</v>
      </c>
      <c r="C50" s="96"/>
      <c r="D50" s="217">
        <f t="shared" ref="D50:AI50" si="51">SUMPRODUCT(D7:D26,D30:D49)/D27</f>
        <v>0.56861536801507684</v>
      </c>
      <c r="E50" s="217">
        <f t="shared" si="51"/>
        <v>0.56858183547851027</v>
      </c>
      <c r="F50" s="217">
        <f t="shared" si="51"/>
        <v>0.56836753362189307</v>
      </c>
      <c r="G50" s="217">
        <f t="shared" si="51"/>
        <v>0.57439464350501368</v>
      </c>
      <c r="H50" s="217">
        <f t="shared" si="51"/>
        <v>0.63964332174599015</v>
      </c>
      <c r="I50" s="217">
        <f t="shared" si="51"/>
        <v>0.65019612353494005</v>
      </c>
      <c r="J50" s="217">
        <f t="shared" si="51"/>
        <v>0.64277517726983102</v>
      </c>
      <c r="K50" s="217">
        <f t="shared" si="51"/>
        <v>0.65608603204147786</v>
      </c>
      <c r="L50" s="217">
        <f t="shared" si="51"/>
        <v>0.65574919857308134</v>
      </c>
      <c r="M50" s="217">
        <f t="shared" si="51"/>
        <v>0.63953772170574641</v>
      </c>
      <c r="N50" s="217">
        <f t="shared" si="51"/>
        <v>0.63981888433891343</v>
      </c>
      <c r="O50" s="217">
        <f t="shared" si="51"/>
        <v>0.68192958981097174</v>
      </c>
      <c r="P50" s="217">
        <f t="shared" si="51"/>
        <v>0.68218254689685787</v>
      </c>
      <c r="Q50" s="217">
        <f t="shared" si="51"/>
        <v>0.68230929450782574</v>
      </c>
      <c r="R50" s="217">
        <f t="shared" si="51"/>
        <v>0.67229670419087795</v>
      </c>
      <c r="S50" s="217">
        <f t="shared" si="51"/>
        <v>0.65197352040500112</v>
      </c>
      <c r="T50" s="217">
        <f t="shared" si="51"/>
        <v>0.65250962594093642</v>
      </c>
      <c r="U50" s="217">
        <f t="shared" si="51"/>
        <v>0.65257250233031217</v>
      </c>
      <c r="V50" s="217">
        <f t="shared" si="51"/>
        <v>0.66076569853655742</v>
      </c>
      <c r="W50" s="217">
        <f t="shared" si="51"/>
        <v>0.67346915173151156</v>
      </c>
      <c r="X50" s="217">
        <f t="shared" si="51"/>
        <v>0.67386581557145131</v>
      </c>
      <c r="Y50" s="217">
        <f t="shared" si="51"/>
        <v>0.67368817713949647</v>
      </c>
      <c r="Z50" s="217">
        <f t="shared" si="51"/>
        <v>0.67371834290683541</v>
      </c>
      <c r="AA50" s="217">
        <f t="shared" si="51"/>
        <v>0.69491594703916526</v>
      </c>
      <c r="AB50" s="217">
        <f t="shared" si="51"/>
        <v>0.70925004994237251</v>
      </c>
      <c r="AC50" s="217">
        <f t="shared" si="51"/>
        <v>0.70950952284410507</v>
      </c>
      <c r="AD50" s="217">
        <f t="shared" si="51"/>
        <v>0.70961148788518658</v>
      </c>
      <c r="AE50" s="217">
        <f t="shared" si="51"/>
        <v>0.74636937067508424</v>
      </c>
      <c r="AF50" s="217">
        <f t="shared" si="51"/>
        <v>0.7480637221156381</v>
      </c>
      <c r="AG50" s="217">
        <f t="shared" si="51"/>
        <v>0.74824636889502927</v>
      </c>
      <c r="AH50" s="217">
        <f t="shared" si="51"/>
        <v>0.75118701135113464</v>
      </c>
      <c r="AI50" s="217">
        <f t="shared" si="51"/>
        <v>0.7395101273865603</v>
      </c>
      <c r="AJ50" s="217">
        <f t="shared" ref="AJ50:BO50" si="52">SUMPRODUCT(AJ7:AJ26,AJ30:AJ49)/AJ27</f>
        <v>0.73933030236833253</v>
      </c>
      <c r="AK50" s="217">
        <f t="shared" si="52"/>
        <v>0.73772901400743529</v>
      </c>
      <c r="AL50" s="217">
        <f t="shared" si="52"/>
        <v>0.7376752436302505</v>
      </c>
      <c r="AM50" s="217">
        <f t="shared" si="52"/>
        <v>0.7392299622223879</v>
      </c>
      <c r="AN50" s="217">
        <f t="shared" si="52"/>
        <v>0.73887474546154508</v>
      </c>
      <c r="AO50" s="217">
        <f t="shared" si="52"/>
        <v>0.73866517705948886</v>
      </c>
      <c r="AP50" s="217">
        <f t="shared" si="52"/>
        <v>0.73908263646674066</v>
      </c>
      <c r="AQ50" s="217">
        <f t="shared" si="52"/>
        <v>0.73924312149868932</v>
      </c>
      <c r="AR50" s="217">
        <f t="shared" si="52"/>
        <v>0.73929824589830617</v>
      </c>
      <c r="AS50" s="217">
        <f t="shared" si="52"/>
        <v>0.7383822070336552</v>
      </c>
      <c r="AT50" s="217">
        <f t="shared" si="52"/>
        <v>0.73849991307623419</v>
      </c>
      <c r="AU50" s="217">
        <f t="shared" si="52"/>
        <v>0.75926974000275604</v>
      </c>
      <c r="AV50" s="217">
        <f t="shared" si="52"/>
        <v>0.76562772489721787</v>
      </c>
      <c r="AW50" s="217">
        <f t="shared" si="52"/>
        <v>0.7657838462743507</v>
      </c>
      <c r="AX50" s="217">
        <f t="shared" si="52"/>
        <v>0.76779359180921403</v>
      </c>
      <c r="AY50" s="217">
        <f t="shared" si="52"/>
        <v>0.77024832220306405</v>
      </c>
      <c r="AZ50" s="217">
        <f t="shared" si="52"/>
        <v>0.77040932172343157</v>
      </c>
      <c r="BA50" s="217">
        <f t="shared" si="52"/>
        <v>0.77046566411276862</v>
      </c>
      <c r="BB50" s="217">
        <f t="shared" si="52"/>
        <v>0.77002821281190126</v>
      </c>
      <c r="BC50" s="217">
        <f t="shared" si="52"/>
        <v>0.76988880380844438</v>
      </c>
      <c r="BD50" s="217">
        <f t="shared" si="52"/>
        <v>0.77031607414170067</v>
      </c>
      <c r="BE50" s="217">
        <f t="shared" si="52"/>
        <v>0.78143891618974326</v>
      </c>
      <c r="BF50" s="217">
        <f t="shared" si="52"/>
        <v>0.78114046008662696</v>
      </c>
      <c r="BG50" s="217">
        <f t="shared" si="52"/>
        <v>0.7824656309990452</v>
      </c>
      <c r="BH50" s="217">
        <f t="shared" si="52"/>
        <v>0.80034157614435475</v>
      </c>
      <c r="BI50" s="217">
        <f t="shared" si="52"/>
        <v>0.80037225122028965</v>
      </c>
      <c r="BJ50" s="217">
        <f t="shared" si="52"/>
        <v>0.8005409050753397</v>
      </c>
      <c r="BK50" s="217">
        <f t="shared" si="52"/>
        <v>0.80058757077365372</v>
      </c>
      <c r="BL50" s="217">
        <f t="shared" si="52"/>
        <v>0.80048589033389994</v>
      </c>
      <c r="BM50" s="217">
        <f t="shared" si="52"/>
        <v>0.80056600610766415</v>
      </c>
      <c r="BN50" s="217">
        <f t="shared" si="52"/>
        <v>0.80057173958166716</v>
      </c>
      <c r="BO50" s="217">
        <f t="shared" si="52"/>
        <v>0.80607931356765494</v>
      </c>
      <c r="BP50" s="217">
        <f t="shared" ref="BP50:BR50" si="53">SUMPRODUCT(BP7:BP26,BP30:BP49)/BP27</f>
        <v>0.80606381707961416</v>
      </c>
      <c r="BQ50" s="217">
        <f t="shared" si="53"/>
        <v>0.80605360280620486</v>
      </c>
      <c r="BR50" s="217">
        <f t="shared" si="53"/>
        <v>0.80608121179619097</v>
      </c>
      <c r="BS50" s="217">
        <f t="shared" ref="BS50:BW50" si="54">SUMPRODUCT(BS7:BS26,BS30:BS49)/BS27</f>
        <v>0.80608600011892073</v>
      </c>
      <c r="BT50" s="217">
        <f t="shared" si="54"/>
        <v>0.80613188865165952</v>
      </c>
      <c r="BU50" s="217">
        <f t="shared" si="54"/>
        <v>0.80725642250677465</v>
      </c>
      <c r="BV50" s="217">
        <f t="shared" si="54"/>
        <v>0.8072593288542208</v>
      </c>
      <c r="BW50" s="217">
        <f t="shared" si="54"/>
        <v>0.81065441918139836</v>
      </c>
      <c r="BX50" s="217">
        <f t="shared" ref="BX50:CC50" si="55">SUMPRODUCT(BX7:BX26,BX30:BX49)/BX27</f>
        <v>0.81077487916380442</v>
      </c>
      <c r="BY50" s="217">
        <f t="shared" si="55"/>
        <v>0.81511355076961589</v>
      </c>
      <c r="BZ50" s="217">
        <f t="shared" si="55"/>
        <v>0.81519771314110456</v>
      </c>
      <c r="CA50" s="217">
        <f t="shared" si="55"/>
        <v>0.80704239158973223</v>
      </c>
      <c r="CB50" s="217">
        <f t="shared" si="55"/>
        <v>0.8069323217838783</v>
      </c>
      <c r="CC50" s="217">
        <f t="shared" si="55"/>
        <v>0.80708259051576225</v>
      </c>
      <c r="CD50" s="217">
        <f>SUMPRODUCT(CD7:CD26,CD30:CD49)/CD27</f>
        <v>0.80708502434037455</v>
      </c>
      <c r="CE50" s="217">
        <f>SUMPRODUCT(CE7:CE26,CE30:CE49)/CE27</f>
        <v>0.802812282331405</v>
      </c>
      <c r="CF50" s="396"/>
      <c r="CG50" s="217">
        <f t="shared" ref="CG50:CV50" si="56">SUMPRODUCT(CG7:CG26,CG30:CG49)/CG27</f>
        <v>0.57439464350501368</v>
      </c>
      <c r="CH50" s="217">
        <f t="shared" si="56"/>
        <v>0.65608603204147786</v>
      </c>
      <c r="CI50" s="217">
        <f t="shared" si="56"/>
        <v>0.68192958981097174</v>
      </c>
      <c r="CJ50" s="217">
        <f t="shared" si="56"/>
        <v>0.65197352040500112</v>
      </c>
      <c r="CK50" s="217">
        <f t="shared" si="56"/>
        <v>0.67346915173151156</v>
      </c>
      <c r="CL50" s="217">
        <f t="shared" si="56"/>
        <v>0.69491594703916526</v>
      </c>
      <c r="CM50" s="217">
        <f t="shared" si="56"/>
        <v>0.74636937067508424</v>
      </c>
      <c r="CN50" s="217">
        <f t="shared" si="56"/>
        <v>0.7395101273865603</v>
      </c>
      <c r="CO50" s="217">
        <f t="shared" si="56"/>
        <v>0.7392299622223879</v>
      </c>
      <c r="CP50" s="217">
        <f t="shared" si="56"/>
        <v>0.73924312149868932</v>
      </c>
      <c r="CQ50" s="217">
        <f t="shared" si="56"/>
        <v>0.75926974000275604</v>
      </c>
      <c r="CR50" s="217">
        <f t="shared" si="56"/>
        <v>0.77024832220306405</v>
      </c>
      <c r="CS50" s="217">
        <f t="shared" si="56"/>
        <v>0.76988880380844438</v>
      </c>
      <c r="CT50" s="217">
        <f t="shared" si="56"/>
        <v>0.7824656309990452</v>
      </c>
      <c r="CU50" s="217">
        <f t="shared" si="56"/>
        <v>0.80058757077365372</v>
      </c>
      <c r="CV50" s="217">
        <f t="shared" si="56"/>
        <v>0.80607931356765494</v>
      </c>
      <c r="CW50" s="217">
        <f>SUMPRODUCT(CW7:CW26,CW30:CW49)/CW27</f>
        <v>0.80608600011892073</v>
      </c>
      <c r="CX50" s="217">
        <f t="shared" si="47"/>
        <v>0.81065441918139836</v>
      </c>
      <c r="CY50" s="217">
        <f>CA50</f>
        <v>0.80704239158973223</v>
      </c>
      <c r="CZ50" s="217">
        <f>CE50</f>
        <v>0.802812282331405</v>
      </c>
    </row>
    <row r="51" spans="2:104">
      <c r="N51" s="78"/>
      <c r="CF51" s="396"/>
    </row>
    <row r="52" spans="2:104">
      <c r="B52" s="86" t="str">
        <f>IF(CE3=SOURCE!A1,SOURCE!D11,SOURCE!E11)</f>
        <v>ABL Próprio</v>
      </c>
      <c r="C52" s="87" t="str">
        <f>$C$6</f>
        <v>Estado</v>
      </c>
      <c r="D52" s="88" t="str">
        <f>D6</f>
        <v>1T06</v>
      </c>
      <c r="E52" s="88" t="str">
        <f t="shared" ref="E52:BP52" si="57">E6</f>
        <v>2T06</v>
      </c>
      <c r="F52" s="88" t="str">
        <f t="shared" si="57"/>
        <v>3T06</v>
      </c>
      <c r="G52" s="88" t="str">
        <f t="shared" si="57"/>
        <v>4T06</v>
      </c>
      <c r="H52" s="88" t="str">
        <f t="shared" si="57"/>
        <v>1T07</v>
      </c>
      <c r="I52" s="88" t="str">
        <f t="shared" si="57"/>
        <v>2T07</v>
      </c>
      <c r="J52" s="88" t="str">
        <f t="shared" si="57"/>
        <v>3T07</v>
      </c>
      <c r="K52" s="88" t="str">
        <f t="shared" si="57"/>
        <v>4T07</v>
      </c>
      <c r="L52" s="88" t="str">
        <f t="shared" si="57"/>
        <v>1T08</v>
      </c>
      <c r="M52" s="88" t="str">
        <f t="shared" si="57"/>
        <v>2T08</v>
      </c>
      <c r="N52" s="88" t="str">
        <f t="shared" si="57"/>
        <v>3T08</v>
      </c>
      <c r="O52" s="88" t="str">
        <f t="shared" si="57"/>
        <v>4T08</v>
      </c>
      <c r="P52" s="88" t="str">
        <f t="shared" si="57"/>
        <v>1T09</v>
      </c>
      <c r="Q52" s="88" t="str">
        <f t="shared" si="57"/>
        <v>2T09</v>
      </c>
      <c r="R52" s="88" t="str">
        <f t="shared" si="57"/>
        <v>3T09</v>
      </c>
      <c r="S52" s="88" t="str">
        <f t="shared" si="57"/>
        <v>4T09</v>
      </c>
      <c r="T52" s="88" t="str">
        <f t="shared" si="57"/>
        <v>1T10</v>
      </c>
      <c r="U52" s="88" t="str">
        <f t="shared" si="57"/>
        <v>2T10</v>
      </c>
      <c r="V52" s="88" t="str">
        <f t="shared" si="57"/>
        <v>3T10</v>
      </c>
      <c r="W52" s="88" t="str">
        <f t="shared" si="57"/>
        <v>4T10</v>
      </c>
      <c r="X52" s="88" t="str">
        <f t="shared" si="57"/>
        <v>1T11</v>
      </c>
      <c r="Y52" s="88" t="str">
        <f t="shared" si="57"/>
        <v>2T11</v>
      </c>
      <c r="Z52" s="88" t="str">
        <f t="shared" si="57"/>
        <v>3T11</v>
      </c>
      <c r="AA52" s="88" t="str">
        <f t="shared" si="57"/>
        <v>4T11</v>
      </c>
      <c r="AB52" s="88" t="str">
        <f t="shared" si="57"/>
        <v>1T12</v>
      </c>
      <c r="AC52" s="88" t="str">
        <f t="shared" si="57"/>
        <v>2T12</v>
      </c>
      <c r="AD52" s="88" t="str">
        <f t="shared" si="57"/>
        <v>3T12</v>
      </c>
      <c r="AE52" s="88" t="str">
        <f t="shared" si="57"/>
        <v>4T12</v>
      </c>
      <c r="AF52" s="88" t="str">
        <f t="shared" si="57"/>
        <v>1T13</v>
      </c>
      <c r="AG52" s="88" t="str">
        <f t="shared" si="57"/>
        <v>2T13</v>
      </c>
      <c r="AH52" s="88" t="str">
        <f t="shared" si="57"/>
        <v>3T13</v>
      </c>
      <c r="AI52" s="88" t="str">
        <f t="shared" si="57"/>
        <v>4T13</v>
      </c>
      <c r="AJ52" s="88" t="str">
        <f t="shared" si="57"/>
        <v>1T14</v>
      </c>
      <c r="AK52" s="88" t="str">
        <f t="shared" si="57"/>
        <v>2T14</v>
      </c>
      <c r="AL52" s="88" t="str">
        <f t="shared" si="57"/>
        <v>3T14</v>
      </c>
      <c r="AM52" s="88" t="str">
        <f t="shared" si="57"/>
        <v>4T14</v>
      </c>
      <c r="AN52" s="88" t="str">
        <f t="shared" si="57"/>
        <v>1T15</v>
      </c>
      <c r="AO52" s="88" t="str">
        <f t="shared" si="57"/>
        <v>2T15</v>
      </c>
      <c r="AP52" s="88" t="str">
        <f t="shared" si="57"/>
        <v>3T15</v>
      </c>
      <c r="AQ52" s="88" t="str">
        <f t="shared" si="57"/>
        <v>4T15</v>
      </c>
      <c r="AR52" s="88" t="str">
        <f t="shared" si="57"/>
        <v>1T16</v>
      </c>
      <c r="AS52" s="88" t="str">
        <f t="shared" si="57"/>
        <v>2T16</v>
      </c>
      <c r="AT52" s="88" t="str">
        <f t="shared" si="57"/>
        <v>3T16</v>
      </c>
      <c r="AU52" s="88" t="str">
        <f t="shared" si="57"/>
        <v>4T16</v>
      </c>
      <c r="AV52" s="88" t="str">
        <f t="shared" si="57"/>
        <v>1T17</v>
      </c>
      <c r="AW52" s="88" t="str">
        <f t="shared" si="57"/>
        <v>2T17</v>
      </c>
      <c r="AX52" s="88" t="str">
        <f t="shared" si="57"/>
        <v>3T17</v>
      </c>
      <c r="AY52" s="88" t="str">
        <f t="shared" si="57"/>
        <v>4T17</v>
      </c>
      <c r="AZ52" s="88" t="str">
        <f t="shared" si="57"/>
        <v>1T18</v>
      </c>
      <c r="BA52" s="88" t="str">
        <f t="shared" si="57"/>
        <v>2T18</v>
      </c>
      <c r="BB52" s="88" t="str">
        <f t="shared" si="57"/>
        <v>3T18</v>
      </c>
      <c r="BC52" s="88" t="str">
        <f t="shared" si="57"/>
        <v>4T18</v>
      </c>
      <c r="BD52" s="88" t="str">
        <f t="shared" si="57"/>
        <v>1T19</v>
      </c>
      <c r="BE52" s="88" t="str">
        <f t="shared" si="57"/>
        <v>2T19</v>
      </c>
      <c r="BF52" s="88" t="str">
        <f t="shared" si="57"/>
        <v>3T19</v>
      </c>
      <c r="BG52" s="88" t="str">
        <f t="shared" si="57"/>
        <v>4T19</v>
      </c>
      <c r="BH52" s="88" t="str">
        <f t="shared" si="57"/>
        <v>1T20</v>
      </c>
      <c r="BI52" s="88" t="str">
        <f t="shared" si="57"/>
        <v>2T20</v>
      </c>
      <c r="BJ52" s="88" t="str">
        <f t="shared" si="57"/>
        <v>3T20</v>
      </c>
      <c r="BK52" s="88" t="str">
        <f t="shared" si="57"/>
        <v>4T20</v>
      </c>
      <c r="BL52" s="88" t="str">
        <f t="shared" si="57"/>
        <v>1T21</v>
      </c>
      <c r="BM52" s="88" t="str">
        <f t="shared" si="57"/>
        <v>2T21</v>
      </c>
      <c r="BN52" s="88" t="str">
        <f t="shared" si="57"/>
        <v>3T21</v>
      </c>
      <c r="BO52" s="88" t="str">
        <f t="shared" si="57"/>
        <v>4T21</v>
      </c>
      <c r="BP52" s="88" t="str">
        <f t="shared" si="57"/>
        <v>1T22</v>
      </c>
      <c r="BQ52" s="88" t="str">
        <f t="shared" ref="BQ52:BU52" si="58">BQ6</f>
        <v>2T22</v>
      </c>
      <c r="BR52" s="88" t="str">
        <f t="shared" si="58"/>
        <v>3T22</v>
      </c>
      <c r="BS52" s="88" t="str">
        <f t="shared" si="58"/>
        <v>4T22</v>
      </c>
      <c r="BT52" s="88" t="str">
        <f t="shared" si="58"/>
        <v>1T23</v>
      </c>
      <c r="BU52" s="88" t="str">
        <f t="shared" si="58"/>
        <v>2T23</v>
      </c>
      <c r="BV52" s="88" t="str">
        <f t="shared" ref="BV52:BZ52" si="59">BV6</f>
        <v>3T23</v>
      </c>
      <c r="BW52" s="88" t="str">
        <f t="shared" si="59"/>
        <v>4T23</v>
      </c>
      <c r="BX52" s="88" t="str">
        <f t="shared" si="59"/>
        <v>1T24</v>
      </c>
      <c r="BY52" s="88" t="str">
        <f t="shared" si="59"/>
        <v>2T24</v>
      </c>
      <c r="BZ52" s="88" t="str">
        <f t="shared" si="59"/>
        <v>3T24</v>
      </c>
      <c r="CA52" s="88" t="str">
        <f t="shared" ref="CA52:CB52" si="60">CA6</f>
        <v>4T24</v>
      </c>
      <c r="CB52" s="88" t="str">
        <f t="shared" si="60"/>
        <v>1T25</v>
      </c>
      <c r="CC52" s="88" t="str">
        <f t="shared" ref="CC52:CE52" si="61">CC6</f>
        <v>2T25</v>
      </c>
      <c r="CD52" s="88" t="str">
        <f t="shared" si="61"/>
        <v>3T25</v>
      </c>
      <c r="CE52" s="88" t="str">
        <f t="shared" si="61"/>
        <v>4T25</v>
      </c>
      <c r="CF52" s="396"/>
      <c r="CG52" s="231">
        <v>2006</v>
      </c>
      <c r="CH52" s="231">
        <v>2007</v>
      </c>
      <c r="CI52" s="231">
        <v>2008</v>
      </c>
      <c r="CJ52" s="231">
        <v>2009</v>
      </c>
      <c r="CK52" s="231">
        <v>2010</v>
      </c>
      <c r="CL52" s="231">
        <v>2011</v>
      </c>
      <c r="CM52" s="231">
        <v>2012</v>
      </c>
      <c r="CN52" s="231">
        <v>2013</v>
      </c>
      <c r="CO52" s="231">
        <v>2014</v>
      </c>
      <c r="CP52" s="231">
        <v>2015</v>
      </c>
      <c r="CQ52" s="231">
        <v>2016</v>
      </c>
      <c r="CR52" s="231">
        <v>2017</v>
      </c>
      <c r="CS52" s="231">
        <v>2018</v>
      </c>
      <c r="CT52" s="231">
        <v>2019</v>
      </c>
      <c r="CU52" s="231">
        <v>2020</v>
      </c>
      <c r="CV52" s="231">
        <v>2021</v>
      </c>
      <c r="CW52" s="231">
        <v>2022</v>
      </c>
      <c r="CX52" s="231">
        <v>2023</v>
      </c>
      <c r="CY52" s="231">
        <v>2024</v>
      </c>
      <c r="CZ52" s="231">
        <v>2025</v>
      </c>
    </row>
    <row r="53" spans="2:104" outlineLevel="1">
      <c r="B53" s="90" t="s">
        <v>3</v>
      </c>
      <c r="C53" s="91" t="s">
        <v>4</v>
      </c>
      <c r="D53" s="92">
        <f t="shared" ref="D53:X53" si="62">D7*D30</f>
        <v>28359.88</v>
      </c>
      <c r="E53" s="92">
        <f t="shared" si="62"/>
        <v>28359.88</v>
      </c>
      <c r="F53" s="92">
        <f t="shared" si="62"/>
        <v>28359.88</v>
      </c>
      <c r="G53" s="92">
        <f t="shared" si="62"/>
        <v>28359.88</v>
      </c>
      <c r="H53" s="92">
        <f t="shared" si="62"/>
        <v>28359.88</v>
      </c>
      <c r="I53" s="92">
        <f t="shared" si="62"/>
        <v>28359.88</v>
      </c>
      <c r="J53" s="92">
        <f t="shared" si="62"/>
        <v>28359.88</v>
      </c>
      <c r="K53" s="92">
        <f t="shared" si="62"/>
        <v>28359.88</v>
      </c>
      <c r="L53" s="92">
        <f t="shared" si="62"/>
        <v>27790.888000000003</v>
      </c>
      <c r="M53" s="92">
        <f t="shared" si="62"/>
        <v>28084.176000000003</v>
      </c>
      <c r="N53" s="92">
        <f t="shared" si="62"/>
        <v>28017.712</v>
      </c>
      <c r="O53" s="92">
        <f t="shared" si="62"/>
        <v>29515.88</v>
      </c>
      <c r="P53" s="92">
        <f t="shared" si="62"/>
        <v>29515.88</v>
      </c>
      <c r="Q53" s="92">
        <f t="shared" si="62"/>
        <v>29519.4</v>
      </c>
      <c r="R53" s="92">
        <f t="shared" si="62"/>
        <v>29519.4</v>
      </c>
      <c r="S53" s="92">
        <f t="shared" si="62"/>
        <v>29519.4</v>
      </c>
      <c r="T53" s="92">
        <f t="shared" si="62"/>
        <v>29471.903999999999</v>
      </c>
      <c r="U53" s="92">
        <f t="shared" si="62"/>
        <v>29471.903999999999</v>
      </c>
      <c r="V53" s="92">
        <f t="shared" si="62"/>
        <v>38037.599999999999</v>
      </c>
      <c r="W53" s="92">
        <f t="shared" si="62"/>
        <v>38037.599999999999</v>
      </c>
      <c r="X53" s="92">
        <f t="shared" si="62"/>
        <v>38037.599999999999</v>
      </c>
      <c r="Y53" s="92">
        <f t="shared" ref="Y53:AA65" si="63">+Y7*Y30</f>
        <v>38015.840000000004</v>
      </c>
      <c r="Z53" s="92">
        <f t="shared" si="63"/>
        <v>38015.600000000013</v>
      </c>
      <c r="AA53" s="94">
        <f t="shared" si="63"/>
        <v>38034.504000000001</v>
      </c>
      <c r="AB53" s="94">
        <v>38052.152000000002</v>
      </c>
      <c r="AC53" s="94">
        <f t="shared" ref="AC53:AW53" si="64">+AC7*AC30</f>
        <v>38052.152000000002</v>
      </c>
      <c r="AD53" s="94">
        <f t="shared" si="64"/>
        <v>38052.152000000002</v>
      </c>
      <c r="AE53" s="94">
        <f t="shared" si="64"/>
        <v>38052.151999999995</v>
      </c>
      <c r="AF53" s="94">
        <f t="shared" si="64"/>
        <v>38052.151999999995</v>
      </c>
      <c r="AG53" s="94">
        <f t="shared" si="64"/>
        <v>38052.152000000002</v>
      </c>
      <c r="AH53" s="94">
        <f t="shared" si="64"/>
        <v>38147.311999999998</v>
      </c>
      <c r="AI53" s="94">
        <f t="shared" si="64"/>
        <v>37728.784000000007</v>
      </c>
      <c r="AJ53" s="94">
        <f t="shared" si="64"/>
        <v>37616.408000000003</v>
      </c>
      <c r="AK53" s="94">
        <f t="shared" si="64"/>
        <v>37599.200000000004</v>
      </c>
      <c r="AL53" s="94">
        <f t="shared" si="64"/>
        <v>37673.599999999999</v>
      </c>
      <c r="AM53" s="94">
        <f t="shared" si="64"/>
        <v>37673.840000000004</v>
      </c>
      <c r="AN53" s="94">
        <f t="shared" si="64"/>
        <v>37684.840000000004</v>
      </c>
      <c r="AO53" s="94">
        <f t="shared" si="64"/>
        <v>37687.656000000003</v>
      </c>
      <c r="AP53" s="94">
        <f t="shared" si="64"/>
        <v>37687.656000000003</v>
      </c>
      <c r="AQ53" s="94">
        <f t="shared" si="64"/>
        <v>37710.576000000001</v>
      </c>
      <c r="AR53" s="94">
        <f t="shared" si="64"/>
        <v>37710.576000000001</v>
      </c>
      <c r="AS53" s="94">
        <f t="shared" si="64"/>
        <v>37716.608</v>
      </c>
      <c r="AT53" s="94">
        <f t="shared" si="64"/>
        <v>37726.015999999996</v>
      </c>
      <c r="AU53" s="94">
        <f t="shared" si="64"/>
        <v>37726.015999999996</v>
      </c>
      <c r="AV53" s="94">
        <f t="shared" si="64"/>
        <v>37726.015999999996</v>
      </c>
      <c r="AW53" s="94">
        <f t="shared" si="64"/>
        <v>37735.384000000005</v>
      </c>
      <c r="AX53" s="94">
        <v>37735.384000000013</v>
      </c>
      <c r="AY53" s="94">
        <f t="shared" ref="AY53:BK53" si="65">+AY7*AY30</f>
        <v>37735.384000000013</v>
      </c>
      <c r="AZ53" s="94">
        <f t="shared" si="65"/>
        <v>37735.384000000013</v>
      </c>
      <c r="BA53" s="94">
        <f t="shared" si="65"/>
        <v>37728.984000000011</v>
      </c>
      <c r="BB53" s="94">
        <f t="shared" si="65"/>
        <v>37496.696000000011</v>
      </c>
      <c r="BC53" s="94">
        <f t="shared" si="65"/>
        <v>37496.696000000011</v>
      </c>
      <c r="BD53" s="94">
        <f t="shared" si="65"/>
        <v>37593.760000000002</v>
      </c>
      <c r="BE53" s="94">
        <f t="shared" si="65"/>
        <v>46992.199999999983</v>
      </c>
      <c r="BF53" s="94">
        <f t="shared" si="65"/>
        <v>46989.269999999975</v>
      </c>
      <c r="BG53" s="94">
        <f t="shared" si="65"/>
        <v>46989.269999999982</v>
      </c>
      <c r="BH53" s="94">
        <f t="shared" si="65"/>
        <v>46894.109999999986</v>
      </c>
      <c r="BI53" s="94">
        <f t="shared" si="65"/>
        <v>46989.269999999982</v>
      </c>
      <c r="BJ53" s="94">
        <f t="shared" si="65"/>
        <v>46989.269999999982</v>
      </c>
      <c r="BK53" s="209">
        <f t="shared" si="65"/>
        <v>46968.629999999976</v>
      </c>
      <c r="BL53" s="209">
        <v>46968.629999999983</v>
      </c>
      <c r="BM53" s="209">
        <f t="shared" ref="BM53:BU62" si="66">+BM7*BM30</f>
        <v>46975.829999999987</v>
      </c>
      <c r="BN53" s="209">
        <f t="shared" si="66"/>
        <v>46975.829999999973</v>
      </c>
      <c r="BO53" s="218">
        <f t="shared" si="66"/>
        <v>46975.829999999973</v>
      </c>
      <c r="BP53" s="218">
        <f t="shared" si="66"/>
        <v>46975.829999999973</v>
      </c>
      <c r="BQ53" s="218">
        <f t="shared" si="66"/>
        <v>46976.199999999983</v>
      </c>
      <c r="BR53" s="218">
        <f t="shared" si="66"/>
        <v>46976.199999999983</v>
      </c>
      <c r="BS53" s="218">
        <f t="shared" si="66"/>
        <v>46976.199999999983</v>
      </c>
      <c r="BT53" s="218">
        <f t="shared" ref="BT53:BU54" si="67">+BT7*BT30</f>
        <v>46976.199999999983</v>
      </c>
      <c r="BU53" s="218">
        <f t="shared" si="67"/>
        <v>47013.729999999981</v>
      </c>
      <c r="BV53" s="218">
        <f t="shared" ref="BV53:BW72" si="68">+BV7*BV30</f>
        <v>46994.189999999973</v>
      </c>
      <c r="BW53" s="218">
        <f t="shared" si="68"/>
        <v>47016.259999999987</v>
      </c>
      <c r="BX53" s="218">
        <f t="shared" ref="BX53:CC53" si="69">+BX7*BX30</f>
        <v>47082.249999999993</v>
      </c>
      <c r="BY53" s="218">
        <f t="shared" si="69"/>
        <v>47314.959999999977</v>
      </c>
      <c r="BZ53" s="218">
        <f t="shared" si="69"/>
        <v>47324.669999999984</v>
      </c>
      <c r="CA53" s="218">
        <f t="shared" si="69"/>
        <v>47324.669999999984</v>
      </c>
      <c r="CB53" s="218">
        <f t="shared" si="69"/>
        <v>47314.959999999992</v>
      </c>
      <c r="CC53" s="218">
        <f t="shared" si="69"/>
        <v>47474.49</v>
      </c>
      <c r="CD53" s="218">
        <f t="shared" ref="CD53:CE53" si="70">+CD7*CD30</f>
        <v>47474.489999999991</v>
      </c>
      <c r="CE53" s="218">
        <f t="shared" si="70"/>
        <v>47474.49</v>
      </c>
      <c r="CF53" s="396"/>
      <c r="CG53" s="218">
        <f t="shared" ref="CG53:CW53" si="71">+CG7*CG30</f>
        <v>28359.88</v>
      </c>
      <c r="CH53" s="218">
        <f t="shared" si="71"/>
        <v>28359.88</v>
      </c>
      <c r="CI53" s="218">
        <f t="shared" si="71"/>
        <v>29515.88</v>
      </c>
      <c r="CJ53" s="218">
        <f t="shared" si="71"/>
        <v>29519.4</v>
      </c>
      <c r="CK53" s="218">
        <f t="shared" si="71"/>
        <v>38037.599999999999</v>
      </c>
      <c r="CL53" s="218">
        <f t="shared" si="71"/>
        <v>38034.504000000001</v>
      </c>
      <c r="CM53" s="218">
        <f t="shared" si="71"/>
        <v>38052.151999999995</v>
      </c>
      <c r="CN53" s="218">
        <f t="shared" si="71"/>
        <v>37728.784000000007</v>
      </c>
      <c r="CO53" s="218">
        <f t="shared" si="71"/>
        <v>37673.840000000004</v>
      </c>
      <c r="CP53" s="218">
        <f t="shared" si="71"/>
        <v>37710.576000000001</v>
      </c>
      <c r="CQ53" s="218">
        <f t="shared" si="71"/>
        <v>37726.015999999996</v>
      </c>
      <c r="CR53" s="218">
        <f t="shared" si="71"/>
        <v>37735.384000000013</v>
      </c>
      <c r="CS53" s="218">
        <f t="shared" si="71"/>
        <v>37496.696000000011</v>
      </c>
      <c r="CT53" s="218">
        <f t="shared" si="71"/>
        <v>46989.269999999982</v>
      </c>
      <c r="CU53" s="218">
        <f t="shared" si="71"/>
        <v>46968.629999999976</v>
      </c>
      <c r="CV53" s="218">
        <f t="shared" si="71"/>
        <v>46975.829999999973</v>
      </c>
      <c r="CW53" s="218">
        <f t="shared" si="71"/>
        <v>46976.199999999983</v>
      </c>
      <c r="CX53" s="218">
        <f>+CX7*CX30</f>
        <v>47016.259999999987</v>
      </c>
      <c r="CY53" s="218">
        <f>+CY7*CY30</f>
        <v>47324.669999999984</v>
      </c>
      <c r="CZ53" s="218">
        <f>+CZ7*CZ30</f>
        <v>47474.49</v>
      </c>
    </row>
    <row r="54" spans="2:104" outlineLevel="1">
      <c r="B54" s="90" t="s">
        <v>5</v>
      </c>
      <c r="C54" s="91" t="s">
        <v>6</v>
      </c>
      <c r="D54" s="92">
        <f t="shared" ref="D54:X54" si="72">D8*D31</f>
        <v>21979.214277000003</v>
      </c>
      <c r="E54" s="92">
        <f t="shared" si="72"/>
        <v>21979.214276999999</v>
      </c>
      <c r="F54" s="92">
        <f t="shared" si="72"/>
        <v>21979.214277000003</v>
      </c>
      <c r="G54" s="92">
        <f t="shared" si="72"/>
        <v>21979.214277000003</v>
      </c>
      <c r="H54" s="92">
        <f t="shared" si="72"/>
        <v>29805.176276999999</v>
      </c>
      <c r="I54" s="92">
        <f t="shared" si="72"/>
        <v>29805.176276999999</v>
      </c>
      <c r="J54" s="92">
        <f t="shared" si="72"/>
        <v>29849.705258999998</v>
      </c>
      <c r="K54" s="92">
        <f t="shared" si="72"/>
        <v>29849.705258999998</v>
      </c>
      <c r="L54" s="92">
        <f t="shared" si="72"/>
        <v>29849.705258999998</v>
      </c>
      <c r="M54" s="92">
        <f t="shared" si="72"/>
        <v>29849.705258999998</v>
      </c>
      <c r="N54" s="92">
        <f t="shared" si="72"/>
        <v>29849.705258999998</v>
      </c>
      <c r="O54" s="92">
        <f t="shared" si="72"/>
        <v>35206.634721000002</v>
      </c>
      <c r="P54" s="92">
        <f t="shared" si="72"/>
        <v>35206.634721000002</v>
      </c>
      <c r="Q54" s="92">
        <f t="shared" si="72"/>
        <v>35206.634721000002</v>
      </c>
      <c r="R54" s="92">
        <f t="shared" si="72"/>
        <v>35682.316371000001</v>
      </c>
      <c r="S54" s="92">
        <f t="shared" si="72"/>
        <v>35682.438243000004</v>
      </c>
      <c r="T54" s="92">
        <f t="shared" si="72"/>
        <v>35634.991950000003</v>
      </c>
      <c r="U54" s="92">
        <f t="shared" si="72"/>
        <v>35634.991950000003</v>
      </c>
      <c r="V54" s="92">
        <f t="shared" si="72"/>
        <v>35634.991950000003</v>
      </c>
      <c r="W54" s="92">
        <f t="shared" si="72"/>
        <v>35649.408000000003</v>
      </c>
      <c r="X54" s="92">
        <f t="shared" si="72"/>
        <v>35649.408000000003</v>
      </c>
      <c r="Y54" s="92">
        <f t="shared" si="63"/>
        <v>35600.943960000004</v>
      </c>
      <c r="Z54" s="92">
        <f t="shared" si="63"/>
        <v>35650.987650000003</v>
      </c>
      <c r="AA54" s="94">
        <f t="shared" si="63"/>
        <v>35584.140857999999</v>
      </c>
      <c r="AB54" s="94">
        <v>35547.655427999998</v>
      </c>
      <c r="AC54" s="94">
        <f t="shared" ref="AC54:AW54" si="73">+AC8*AC31</f>
        <v>35753.205974999975</v>
      </c>
      <c r="AD54" s="94">
        <f t="shared" si="73"/>
        <v>35669.861698364206</v>
      </c>
      <c r="AE54" s="94">
        <f t="shared" si="73"/>
        <v>38768.497518000004</v>
      </c>
      <c r="AF54" s="94">
        <f t="shared" si="73"/>
        <v>38792.359895335838</v>
      </c>
      <c r="AG54" s="94">
        <f t="shared" si="73"/>
        <v>38347.207378289422</v>
      </c>
      <c r="AH54" s="94">
        <f t="shared" si="73"/>
        <v>48280.36236350004</v>
      </c>
      <c r="AI54" s="94">
        <f t="shared" si="73"/>
        <v>54925.128000000004</v>
      </c>
      <c r="AJ54" s="94">
        <f t="shared" si="73"/>
        <v>54925.128000000004</v>
      </c>
      <c r="AK54" s="94">
        <f t="shared" si="73"/>
        <v>54924.800000000003</v>
      </c>
      <c r="AL54" s="94">
        <f t="shared" si="73"/>
        <v>54924.800000000003</v>
      </c>
      <c r="AM54" s="94">
        <f t="shared" si="73"/>
        <v>54925.128000000004</v>
      </c>
      <c r="AN54" s="94">
        <f t="shared" si="73"/>
        <v>54926.736000000004</v>
      </c>
      <c r="AO54" s="94">
        <f t="shared" si="73"/>
        <v>54878.095999999998</v>
      </c>
      <c r="AP54" s="94">
        <f t="shared" si="73"/>
        <v>54842.568000000007</v>
      </c>
      <c r="AQ54" s="94">
        <f t="shared" si="73"/>
        <v>54926.736000000004</v>
      </c>
      <c r="AR54" s="94">
        <f t="shared" si="73"/>
        <v>54926.736000000004</v>
      </c>
      <c r="AS54" s="94">
        <f t="shared" si="73"/>
        <v>54926.736000000004</v>
      </c>
      <c r="AT54" s="94">
        <f t="shared" si="73"/>
        <v>54926.736000000004</v>
      </c>
      <c r="AU54" s="94">
        <f t="shared" si="73"/>
        <v>54926.736000000004</v>
      </c>
      <c r="AV54" s="94">
        <f t="shared" si="73"/>
        <v>54926.736000000004</v>
      </c>
      <c r="AW54" s="94">
        <f t="shared" si="73"/>
        <v>54926.736000000004</v>
      </c>
      <c r="AX54" s="94">
        <v>61074.522615500005</v>
      </c>
      <c r="AY54" s="94">
        <f t="shared" ref="AY54:BK54" si="74">+AY8*AY31</f>
        <v>61074.522615500005</v>
      </c>
      <c r="AZ54" s="94">
        <f t="shared" si="74"/>
        <v>61074.522615500005</v>
      </c>
      <c r="BA54" s="94">
        <f t="shared" si="74"/>
        <v>61074.522615500005</v>
      </c>
      <c r="BB54" s="94">
        <f t="shared" si="74"/>
        <v>61074.522615500005</v>
      </c>
      <c r="BC54" s="94">
        <f t="shared" si="74"/>
        <v>61128.846229340525</v>
      </c>
      <c r="BD54" s="94">
        <f t="shared" si="74"/>
        <v>61128.846229340525</v>
      </c>
      <c r="BE54" s="94">
        <f t="shared" si="74"/>
        <v>61127.770615499991</v>
      </c>
      <c r="BF54" s="94">
        <f t="shared" si="74"/>
        <v>61127.770615499983</v>
      </c>
      <c r="BG54" s="94">
        <f t="shared" si="74"/>
        <v>61127.305412449481</v>
      </c>
      <c r="BH54" s="94">
        <f t="shared" si="74"/>
        <v>60983.110615500023</v>
      </c>
      <c r="BI54" s="94">
        <f t="shared" si="74"/>
        <v>60969.927450474912</v>
      </c>
      <c r="BJ54" s="94">
        <f t="shared" si="74"/>
        <v>61087.474619315792</v>
      </c>
      <c r="BK54" s="209">
        <f t="shared" si="74"/>
        <v>61087.474619315755</v>
      </c>
      <c r="BL54" s="209">
        <v>61087.474619315763</v>
      </c>
      <c r="BM54" s="209">
        <f t="shared" si="66"/>
        <v>61087.474619315763</v>
      </c>
      <c r="BN54" s="209">
        <f t="shared" si="66"/>
        <v>61087.474619315777</v>
      </c>
      <c r="BO54" s="218">
        <f t="shared" si="66"/>
        <v>61747.185947999991</v>
      </c>
      <c r="BP54" s="218">
        <f t="shared" si="66"/>
        <v>61747.185948000013</v>
      </c>
      <c r="BQ54" s="218">
        <f t="shared" si="66"/>
        <v>61747.185948000028</v>
      </c>
      <c r="BR54" s="218">
        <f t="shared" si="66"/>
        <v>61818.357174000004</v>
      </c>
      <c r="BS54" s="218">
        <f t="shared" si="66"/>
        <v>61747.185948000013</v>
      </c>
      <c r="BT54" s="218">
        <f t="shared" si="67"/>
        <v>61747.185948000013</v>
      </c>
      <c r="BU54" s="218">
        <f t="shared" si="67"/>
        <v>61799.869641999991</v>
      </c>
      <c r="BV54" s="218">
        <f t="shared" si="68"/>
        <v>61909.030190000005</v>
      </c>
      <c r="BW54" s="218">
        <f t="shared" si="68"/>
        <v>64942.167249999984</v>
      </c>
      <c r="BX54" s="218">
        <f t="shared" ref="BX54" si="75">+BX8*BX31</f>
        <v>64942.167250000006</v>
      </c>
      <c r="BY54" s="218">
        <f t="shared" ref="BY54:CA54" si="76">+BY8*BY31</f>
        <v>59583.45601586</v>
      </c>
      <c r="BZ54" s="218">
        <f t="shared" si="76"/>
        <v>59583.456015860014</v>
      </c>
      <c r="CA54" s="218">
        <f t="shared" si="76"/>
        <v>59583.45601586</v>
      </c>
      <c r="CB54" s="218">
        <f t="shared" ref="CB54:CC54" si="77">+CB8*CB31</f>
        <v>59583.456015860014</v>
      </c>
      <c r="CC54" s="218">
        <f t="shared" si="77"/>
        <v>59747.088140434236</v>
      </c>
      <c r="CD54" s="218">
        <f t="shared" ref="CD54:CE54" si="78">+CD8*CD31</f>
        <v>59834.537210902927</v>
      </c>
      <c r="CE54" s="218">
        <f t="shared" si="78"/>
        <v>59834.537210902927</v>
      </c>
      <c r="CF54" s="396"/>
      <c r="CG54" s="218">
        <f t="shared" ref="CG54:CW54" si="79">+CG8*CG31</f>
        <v>21979.214277000003</v>
      </c>
      <c r="CH54" s="218">
        <f t="shared" si="79"/>
        <v>29849.705258999998</v>
      </c>
      <c r="CI54" s="218">
        <f t="shared" si="79"/>
        <v>35206.634721000002</v>
      </c>
      <c r="CJ54" s="218">
        <f t="shared" si="79"/>
        <v>35682.438243000004</v>
      </c>
      <c r="CK54" s="218">
        <f t="shared" si="79"/>
        <v>35649.408000000003</v>
      </c>
      <c r="CL54" s="218">
        <f t="shared" si="79"/>
        <v>35584.140857999999</v>
      </c>
      <c r="CM54" s="218">
        <f t="shared" si="79"/>
        <v>38768.497518000004</v>
      </c>
      <c r="CN54" s="218">
        <f t="shared" si="79"/>
        <v>54925.128000000004</v>
      </c>
      <c r="CO54" s="218">
        <f t="shared" si="79"/>
        <v>54925.128000000004</v>
      </c>
      <c r="CP54" s="218">
        <f t="shared" si="79"/>
        <v>54926.736000000004</v>
      </c>
      <c r="CQ54" s="218">
        <f t="shared" si="79"/>
        <v>54926.736000000004</v>
      </c>
      <c r="CR54" s="218">
        <f t="shared" si="79"/>
        <v>61074.522615500005</v>
      </c>
      <c r="CS54" s="218">
        <f t="shared" si="79"/>
        <v>61128.846229340525</v>
      </c>
      <c r="CT54" s="218">
        <f t="shared" si="79"/>
        <v>61127.305412449481</v>
      </c>
      <c r="CU54" s="218">
        <f t="shared" si="79"/>
        <v>61087.474619315755</v>
      </c>
      <c r="CV54" s="218">
        <f t="shared" si="79"/>
        <v>61747.185947999991</v>
      </c>
      <c r="CW54" s="218">
        <f t="shared" si="79"/>
        <v>61747.185948000013</v>
      </c>
      <c r="CX54" s="218">
        <f t="shared" ref="CX54:CY54" si="80">+CX8*CX31</f>
        <v>64942.167249999984</v>
      </c>
      <c r="CY54" s="218">
        <f t="shared" si="80"/>
        <v>59583.45601586</v>
      </c>
      <c r="CZ54" s="218">
        <f t="shared" ref="CZ54" si="81">+CZ8*CZ31</f>
        <v>59834.537210902927</v>
      </c>
    </row>
    <row r="55" spans="2:104" outlineLevel="1">
      <c r="B55" s="90" t="s">
        <v>7</v>
      </c>
      <c r="C55" s="91" t="s">
        <v>8</v>
      </c>
      <c r="D55" s="92">
        <f t="shared" ref="D55:X55" si="82">D9*D32</f>
        <v>35308.316483583367</v>
      </c>
      <c r="E55" s="92">
        <f t="shared" si="82"/>
        <v>35419.162361878225</v>
      </c>
      <c r="F55" s="92">
        <f t="shared" si="82"/>
        <v>35397.080003999996</v>
      </c>
      <c r="G55" s="92">
        <f t="shared" si="82"/>
        <v>35397.080003999996</v>
      </c>
      <c r="H55" s="92">
        <f t="shared" si="82"/>
        <v>35397.080003999996</v>
      </c>
      <c r="I55" s="92">
        <f t="shared" si="82"/>
        <v>35399.240234661993</v>
      </c>
      <c r="J55" s="92">
        <f t="shared" si="82"/>
        <v>35658.886682220967</v>
      </c>
      <c r="K55" s="92">
        <f t="shared" si="82"/>
        <v>35658.886682220967</v>
      </c>
      <c r="L55" s="92">
        <f t="shared" si="82"/>
        <v>35661.113302950595</v>
      </c>
      <c r="M55" s="92">
        <f t="shared" si="82"/>
        <v>35652.450545</v>
      </c>
      <c r="N55" s="92">
        <f t="shared" si="82"/>
        <v>35633.335378920798</v>
      </c>
      <c r="O55" s="92">
        <f t="shared" si="82"/>
        <v>35493.913457000002</v>
      </c>
      <c r="P55" s="92">
        <f t="shared" si="82"/>
        <v>35495.021666207562</v>
      </c>
      <c r="Q55" s="92">
        <f t="shared" si="82"/>
        <v>35401.448779999999</v>
      </c>
      <c r="R55" s="92">
        <f t="shared" si="82"/>
        <v>35400.291761</v>
      </c>
      <c r="S55" s="92">
        <f t="shared" si="82"/>
        <v>35400.342830812529</v>
      </c>
      <c r="T55" s="92">
        <f t="shared" si="82"/>
        <v>35400.342830812529</v>
      </c>
      <c r="U55" s="92">
        <f t="shared" si="82"/>
        <v>35400.853528937761</v>
      </c>
      <c r="V55" s="92">
        <f t="shared" si="82"/>
        <v>35417.502287820389</v>
      </c>
      <c r="W55" s="92">
        <f t="shared" si="82"/>
        <v>35401.057999999997</v>
      </c>
      <c r="X55" s="92">
        <f t="shared" si="82"/>
        <v>35418.942999999999</v>
      </c>
      <c r="Y55" s="92">
        <f t="shared" si="63"/>
        <v>35534.403860000006</v>
      </c>
      <c r="Z55" s="92">
        <f t="shared" si="63"/>
        <v>35537.228031000006</v>
      </c>
      <c r="AA55" s="94">
        <f t="shared" si="63"/>
        <v>35462.977358000004</v>
      </c>
      <c r="AB55" s="94">
        <v>35453.738795000012</v>
      </c>
      <c r="AC55" s="94">
        <f t="shared" ref="AC55:AW55" si="83">+AC9*AC32</f>
        <v>35448.664625000019</v>
      </c>
      <c r="AD55" s="94">
        <f t="shared" si="83"/>
        <v>35294.036584667716</v>
      </c>
      <c r="AE55" s="94">
        <f t="shared" si="83"/>
        <v>35347.519647029512</v>
      </c>
      <c r="AF55" s="94">
        <f t="shared" si="83"/>
        <v>35470.744132509302</v>
      </c>
      <c r="AG55" s="94">
        <f t="shared" si="83"/>
        <v>35383.375868521282</v>
      </c>
      <c r="AH55" s="94">
        <f t="shared" si="83"/>
        <v>35376.405811224744</v>
      </c>
      <c r="AI55" s="94">
        <f t="shared" si="83"/>
        <v>35401.03556260492</v>
      </c>
      <c r="AJ55" s="94">
        <f t="shared" si="83"/>
        <v>35372.016759168153</v>
      </c>
      <c r="AK55" s="94">
        <f t="shared" si="83"/>
        <v>38163.071111327314</v>
      </c>
      <c r="AL55" s="94">
        <f t="shared" si="83"/>
        <v>38164.602985518941</v>
      </c>
      <c r="AM55" s="94">
        <f t="shared" si="83"/>
        <v>38163.239617488391</v>
      </c>
      <c r="AN55" s="94">
        <f t="shared" si="83"/>
        <v>38163.239617488391</v>
      </c>
      <c r="AO55" s="94">
        <f t="shared" si="83"/>
        <v>38150.867180267334</v>
      </c>
      <c r="AP55" s="94">
        <f t="shared" si="83"/>
        <v>38150.867180267334</v>
      </c>
      <c r="AQ55" s="94">
        <f t="shared" si="83"/>
        <v>38178.312340000004</v>
      </c>
      <c r="AR55" s="94">
        <f t="shared" si="83"/>
        <v>38178.312340000004</v>
      </c>
      <c r="AS55" s="94">
        <f t="shared" si="83"/>
        <v>39966.92987</v>
      </c>
      <c r="AT55" s="94">
        <f t="shared" si="83"/>
        <v>39931.071635650653</v>
      </c>
      <c r="AU55" s="94">
        <f t="shared" si="83"/>
        <v>51485.627905529996</v>
      </c>
      <c r="AV55" s="94">
        <f t="shared" si="83"/>
        <v>51485.627905529996</v>
      </c>
      <c r="AW55" s="94">
        <f t="shared" si="83"/>
        <v>51445.9798667625</v>
      </c>
      <c r="AX55" s="94">
        <v>51446.10961936001</v>
      </c>
      <c r="AY55" s="94">
        <f t="shared" ref="AY55:BK55" si="84">+AY9*AY32</f>
        <v>51446.10961936001</v>
      </c>
      <c r="AZ55" s="94">
        <f t="shared" si="84"/>
        <v>51446.10961936001</v>
      </c>
      <c r="BA55" s="94">
        <f t="shared" si="84"/>
        <v>51446.10961936001</v>
      </c>
      <c r="BB55" s="94">
        <f t="shared" si="84"/>
        <v>51445.457923238864</v>
      </c>
      <c r="BC55" s="94">
        <f t="shared" si="84"/>
        <v>51447.070706568978</v>
      </c>
      <c r="BD55" s="94">
        <f t="shared" si="84"/>
        <v>51101.197801545473</v>
      </c>
      <c r="BE55" s="94">
        <f t="shared" si="84"/>
        <v>51105.584578569964</v>
      </c>
      <c r="BF55" s="94">
        <f t="shared" si="84"/>
        <v>51105.584578569971</v>
      </c>
      <c r="BG55" s="94">
        <f t="shared" si="84"/>
        <v>51105.584578569964</v>
      </c>
      <c r="BH55" s="94">
        <f t="shared" si="84"/>
        <v>51108.530443569973</v>
      </c>
      <c r="BI55" s="94">
        <f t="shared" si="84"/>
        <v>51108.530443569965</v>
      </c>
      <c r="BJ55" s="94">
        <f t="shared" si="84"/>
        <v>51108.530443569965</v>
      </c>
      <c r="BK55" s="209">
        <f t="shared" si="84"/>
        <v>51108.53044356998</v>
      </c>
      <c r="BL55" s="209">
        <v>51108.53044356998</v>
      </c>
      <c r="BM55" s="209">
        <f t="shared" si="66"/>
        <v>51108.530443569973</v>
      </c>
      <c r="BN55" s="209">
        <f t="shared" si="66"/>
        <v>51131.03229452618</v>
      </c>
      <c r="BO55" s="218">
        <f t="shared" si="66"/>
        <v>51131.032294526187</v>
      </c>
      <c r="BP55" s="218">
        <f t="shared" si="66"/>
        <v>51131.032294526201</v>
      </c>
      <c r="BQ55" s="218">
        <f t="shared" si="66"/>
        <v>51131.032294526187</v>
      </c>
      <c r="BR55" s="218">
        <f t="shared" si="66"/>
        <v>51134.2712970629</v>
      </c>
      <c r="BS55" s="218">
        <f t="shared" si="66"/>
        <v>51134.2712970629</v>
      </c>
      <c r="BT55" s="218">
        <f t="shared" si="66"/>
        <v>51134.271297062915</v>
      </c>
      <c r="BU55" s="218">
        <f t="shared" si="66"/>
        <v>51134.297630416877</v>
      </c>
      <c r="BV55" s="218">
        <f t="shared" si="68"/>
        <v>51150.268809591769</v>
      </c>
      <c r="BW55" s="218">
        <f t="shared" si="68"/>
        <v>51150.268809591769</v>
      </c>
      <c r="BX55" s="218">
        <f t="shared" ref="BX55" si="85">+BX9*BX32</f>
        <v>51150.268809591762</v>
      </c>
      <c r="BY55" s="218">
        <f t="shared" ref="BY55:CA55" si="86">+BY9*BY32</f>
        <v>51150.268809591769</v>
      </c>
      <c r="BZ55" s="218">
        <f t="shared" si="86"/>
        <v>51150.268809591769</v>
      </c>
      <c r="CA55" s="218">
        <f t="shared" si="86"/>
        <v>51165.423654793987</v>
      </c>
      <c r="CB55" s="218">
        <f t="shared" ref="CB55:CC55" si="87">+CB9*CB32</f>
        <v>51165.42365479398</v>
      </c>
      <c r="CC55" s="218">
        <f t="shared" si="87"/>
        <v>51165.423654793987</v>
      </c>
      <c r="CD55" s="218">
        <f t="shared" ref="CD55:CE55" si="88">+CD9*CD32</f>
        <v>51165.423654793995</v>
      </c>
      <c r="CE55" s="218">
        <f t="shared" si="88"/>
        <v>57018.962530500015</v>
      </c>
      <c r="CF55" s="396"/>
      <c r="CG55" s="218">
        <f t="shared" ref="CG55:CW55" si="89">+CG9*CG32</f>
        <v>35397.080003999996</v>
      </c>
      <c r="CH55" s="218">
        <f t="shared" si="89"/>
        <v>35658.886682220967</v>
      </c>
      <c r="CI55" s="218">
        <f t="shared" si="89"/>
        <v>35493.913457000002</v>
      </c>
      <c r="CJ55" s="218">
        <f t="shared" si="89"/>
        <v>35400.342830812529</v>
      </c>
      <c r="CK55" s="218">
        <f t="shared" si="89"/>
        <v>35401.057999999997</v>
      </c>
      <c r="CL55" s="218">
        <f t="shared" si="89"/>
        <v>35462.977358000004</v>
      </c>
      <c r="CM55" s="218">
        <f t="shared" si="89"/>
        <v>35347.519647029512</v>
      </c>
      <c r="CN55" s="218">
        <f t="shared" si="89"/>
        <v>35401.03556260492</v>
      </c>
      <c r="CO55" s="218">
        <f t="shared" si="89"/>
        <v>38163.239617488391</v>
      </c>
      <c r="CP55" s="218">
        <f t="shared" si="89"/>
        <v>38178.312340000004</v>
      </c>
      <c r="CQ55" s="218">
        <f t="shared" si="89"/>
        <v>51485.627905529996</v>
      </c>
      <c r="CR55" s="218">
        <f t="shared" si="89"/>
        <v>51446.10961936001</v>
      </c>
      <c r="CS55" s="218">
        <f t="shared" si="89"/>
        <v>51447.070706568978</v>
      </c>
      <c r="CT55" s="218">
        <f t="shared" si="89"/>
        <v>51105.584578569964</v>
      </c>
      <c r="CU55" s="218">
        <f t="shared" si="89"/>
        <v>51108.53044356998</v>
      </c>
      <c r="CV55" s="218">
        <f t="shared" si="89"/>
        <v>51131.032294526187</v>
      </c>
      <c r="CW55" s="218">
        <f t="shared" si="89"/>
        <v>51134.2712970629</v>
      </c>
      <c r="CX55" s="218">
        <f t="shared" ref="CX55:CY55" si="90">+CX9*CX32</f>
        <v>51150.268809591769</v>
      </c>
      <c r="CY55" s="218">
        <f t="shared" si="90"/>
        <v>51165.423654793987</v>
      </c>
      <c r="CZ55" s="218">
        <f t="shared" ref="CZ55" si="91">+CZ9*CZ32</f>
        <v>57018.962530500015</v>
      </c>
    </row>
    <row r="56" spans="2:104" outlineLevel="1">
      <c r="B56" s="90" t="s">
        <v>9</v>
      </c>
      <c r="C56" s="91" t="s">
        <v>6</v>
      </c>
      <c r="D56" s="92">
        <f t="shared" ref="D56:X56" si="92">D10*D33</f>
        <v>25682.740201944001</v>
      </c>
      <c r="E56" s="92">
        <f t="shared" si="92"/>
        <v>25680.258284184001</v>
      </c>
      <c r="F56" s="92">
        <f t="shared" si="92"/>
        <v>25736.453038800002</v>
      </c>
      <c r="G56" s="92">
        <f t="shared" si="92"/>
        <v>30951.051403928985</v>
      </c>
      <c r="H56" s="92">
        <f t="shared" si="92"/>
        <v>30939.793815261146</v>
      </c>
      <c r="I56" s="92">
        <f t="shared" si="92"/>
        <v>30939.793815261146</v>
      </c>
      <c r="J56" s="92">
        <f t="shared" si="92"/>
        <v>30957.862245073029</v>
      </c>
      <c r="K56" s="92">
        <f t="shared" si="92"/>
        <v>36179.429047411701</v>
      </c>
      <c r="L56" s="92">
        <f t="shared" si="92"/>
        <v>36152.076951472103</v>
      </c>
      <c r="M56" s="92">
        <f t="shared" si="92"/>
        <v>36141.980902444069</v>
      </c>
      <c r="N56" s="92">
        <f t="shared" si="92"/>
        <v>36141.980902444069</v>
      </c>
      <c r="O56" s="92">
        <f t="shared" si="92"/>
        <v>36161.200815000004</v>
      </c>
      <c r="P56" s="92">
        <f t="shared" si="92"/>
        <v>36161.200815000004</v>
      </c>
      <c r="Q56" s="92">
        <f t="shared" si="92"/>
        <v>36161.200815000004</v>
      </c>
      <c r="R56" s="92">
        <f t="shared" si="92"/>
        <v>36161.200815000004</v>
      </c>
      <c r="S56" s="92">
        <f t="shared" si="92"/>
        <v>36225.029061906826</v>
      </c>
      <c r="T56" s="92">
        <f t="shared" si="92"/>
        <v>36225.029061906826</v>
      </c>
      <c r="U56" s="92">
        <f t="shared" si="92"/>
        <v>36225.068518890286</v>
      </c>
      <c r="V56" s="92">
        <f t="shared" si="92"/>
        <v>36225.068518890286</v>
      </c>
      <c r="W56" s="92">
        <f t="shared" si="92"/>
        <v>36245.93</v>
      </c>
      <c r="X56" s="92">
        <f t="shared" si="92"/>
        <v>36245.93</v>
      </c>
      <c r="Y56" s="92">
        <f t="shared" si="63"/>
        <v>36224.9977</v>
      </c>
      <c r="Z56" s="92">
        <f t="shared" si="63"/>
        <v>36224.9977</v>
      </c>
      <c r="AA56" s="94">
        <f t="shared" si="63"/>
        <v>36224.9977</v>
      </c>
      <c r="AB56" s="94">
        <v>36224.9977</v>
      </c>
      <c r="AC56" s="94">
        <f t="shared" ref="AC56:AW56" si="93">+AC10*AC33</f>
        <v>36223.370000000003</v>
      </c>
      <c r="AD56" s="94">
        <f t="shared" si="93"/>
        <v>36224.685109279701</v>
      </c>
      <c r="AE56" s="94">
        <f t="shared" si="93"/>
        <v>36222.054890720305</v>
      </c>
      <c r="AF56" s="94">
        <f t="shared" si="93"/>
        <v>36224.027554639855</v>
      </c>
      <c r="AG56" s="94">
        <f t="shared" si="93"/>
        <v>36225.342663919553</v>
      </c>
      <c r="AH56" s="94">
        <f t="shared" si="93"/>
        <v>36260.751981275418</v>
      </c>
      <c r="AI56" s="94">
        <f t="shared" si="93"/>
        <v>36150.930537009357</v>
      </c>
      <c r="AJ56" s="94">
        <f t="shared" si="93"/>
        <v>36502.045978382048</v>
      </c>
      <c r="AK56" s="94">
        <f t="shared" si="93"/>
        <v>36502.276123155127</v>
      </c>
      <c r="AL56" s="94">
        <f t="shared" si="93"/>
        <v>36502.276123155127</v>
      </c>
      <c r="AM56" s="94">
        <f t="shared" si="93"/>
        <v>36502.045978382048</v>
      </c>
      <c r="AN56" s="94">
        <f t="shared" si="93"/>
        <v>36502.045978382048</v>
      </c>
      <c r="AO56" s="94">
        <f t="shared" si="93"/>
        <v>36924.762746441775</v>
      </c>
      <c r="AP56" s="94">
        <f t="shared" si="93"/>
        <v>36890.017461271949</v>
      </c>
      <c r="AQ56" s="94">
        <f t="shared" si="93"/>
        <v>36914.898860000001</v>
      </c>
      <c r="AR56" s="94">
        <f t="shared" si="93"/>
        <v>36914.898860000001</v>
      </c>
      <c r="AS56" s="94">
        <f t="shared" si="93"/>
        <v>36914.898860000001</v>
      </c>
      <c r="AT56" s="94">
        <f t="shared" si="93"/>
        <v>36890.017461271949</v>
      </c>
      <c r="AU56" s="94">
        <f t="shared" si="93"/>
        <v>41364.941670136795</v>
      </c>
      <c r="AV56" s="94">
        <f t="shared" si="93"/>
        <v>41364.941670136795</v>
      </c>
      <c r="AW56" s="94">
        <f t="shared" si="93"/>
        <v>41364.941670136795</v>
      </c>
      <c r="AX56" s="94">
        <v>41364.875668170003</v>
      </c>
      <c r="AY56" s="94">
        <f t="shared" ref="AY56:BK56" si="94">+AY10*AY33</f>
        <v>41364.875668170003</v>
      </c>
      <c r="AZ56" s="94">
        <f t="shared" si="94"/>
        <v>41364.875668170003</v>
      </c>
      <c r="BA56" s="94">
        <f t="shared" si="94"/>
        <v>40254.147532954812</v>
      </c>
      <c r="BB56" s="94">
        <f t="shared" si="94"/>
        <v>41364.875668170003</v>
      </c>
      <c r="BC56" s="94">
        <f t="shared" si="94"/>
        <v>41311.287260488687</v>
      </c>
      <c r="BD56" s="94">
        <f t="shared" si="94"/>
        <v>40200.559125273503</v>
      </c>
      <c r="BE56" s="94">
        <f t="shared" si="94"/>
        <v>40229.452124059993</v>
      </c>
      <c r="BF56" s="94">
        <f t="shared" si="94"/>
        <v>40229.452124059993</v>
      </c>
      <c r="BG56" s="94">
        <f t="shared" si="94"/>
        <v>40229.57018002656</v>
      </c>
      <c r="BH56" s="94">
        <f t="shared" si="94"/>
        <v>41279.695674059993</v>
      </c>
      <c r="BI56" s="94">
        <f t="shared" si="94"/>
        <v>41279.695674059993</v>
      </c>
      <c r="BJ56" s="94">
        <f t="shared" si="94"/>
        <v>41279.695674059993</v>
      </c>
      <c r="BK56" s="209">
        <f t="shared" si="94"/>
        <v>41279.695674059993</v>
      </c>
      <c r="BL56" s="209">
        <v>42193.633412687603</v>
      </c>
      <c r="BM56" s="209">
        <f t="shared" si="66"/>
        <v>41362.642188461294</v>
      </c>
      <c r="BN56" s="209">
        <f t="shared" si="66"/>
        <v>41283.905296291181</v>
      </c>
      <c r="BO56" s="218">
        <f t="shared" si="66"/>
        <v>41287.443367999993</v>
      </c>
      <c r="BP56" s="218">
        <f t="shared" si="66"/>
        <v>41287.443367999978</v>
      </c>
      <c r="BQ56" s="218">
        <f t="shared" si="66"/>
        <v>41287.443367999978</v>
      </c>
      <c r="BR56" s="218">
        <f t="shared" si="66"/>
        <v>41287.443367999986</v>
      </c>
      <c r="BS56" s="218">
        <f t="shared" si="66"/>
        <v>41287.443367999986</v>
      </c>
      <c r="BT56" s="218">
        <f t="shared" si="66"/>
        <v>41287.443367999978</v>
      </c>
      <c r="BU56" s="218">
        <f t="shared" ref="BU56" si="95">+BU10*BU33</f>
        <v>41287.443367999986</v>
      </c>
      <c r="BV56" s="218">
        <f t="shared" si="68"/>
        <v>41255.606753999986</v>
      </c>
      <c r="BW56" s="218">
        <f t="shared" si="68"/>
        <v>41255.606753999979</v>
      </c>
      <c r="BX56" s="218">
        <f t="shared" ref="BX56" si="96">+BX10*BX33</f>
        <v>40642.106796999993</v>
      </c>
      <c r="BY56" s="218">
        <f t="shared" ref="BY56:CA56" si="97">+BY10*BY33</f>
        <v>40642.106796999979</v>
      </c>
      <c r="BZ56" s="218">
        <f t="shared" si="97"/>
        <v>40381.021493999993</v>
      </c>
      <c r="CA56" s="218">
        <f t="shared" si="97"/>
        <v>40381.021493999993</v>
      </c>
      <c r="CB56" s="218">
        <f t="shared" ref="CB56:CC56" si="98">+CB10*CB33</f>
        <v>40381.021493999993</v>
      </c>
      <c r="CC56" s="218">
        <f t="shared" si="98"/>
        <v>40381.021493999993</v>
      </c>
      <c r="CD56" s="218">
        <f t="shared" ref="CD56:CE56" si="99">+CD10*CD33</f>
        <v>40434.468370999988</v>
      </c>
      <c r="CE56" s="218">
        <f t="shared" si="99"/>
        <v>40438.427671999991</v>
      </c>
      <c r="CF56" s="396"/>
      <c r="CG56" s="218">
        <f t="shared" ref="CG56:CW56" si="100">+CG10*CG33</f>
        <v>30951.051403928985</v>
      </c>
      <c r="CH56" s="218">
        <f t="shared" si="100"/>
        <v>36179.429047411701</v>
      </c>
      <c r="CI56" s="218">
        <f t="shared" si="100"/>
        <v>36161.200815000004</v>
      </c>
      <c r="CJ56" s="218">
        <f t="shared" si="100"/>
        <v>36225.029061906826</v>
      </c>
      <c r="CK56" s="218">
        <f t="shared" si="100"/>
        <v>36245.93</v>
      </c>
      <c r="CL56" s="218">
        <f t="shared" si="100"/>
        <v>36224.9977</v>
      </c>
      <c r="CM56" s="218">
        <f t="shared" si="100"/>
        <v>36222.054890720305</v>
      </c>
      <c r="CN56" s="218">
        <f t="shared" si="100"/>
        <v>36150.930537009357</v>
      </c>
      <c r="CO56" s="218">
        <f t="shared" si="100"/>
        <v>36502.045978382048</v>
      </c>
      <c r="CP56" s="218">
        <f t="shared" si="100"/>
        <v>36914.898860000001</v>
      </c>
      <c r="CQ56" s="218">
        <f t="shared" si="100"/>
        <v>41364.941670136795</v>
      </c>
      <c r="CR56" s="218">
        <f t="shared" si="100"/>
        <v>41364.875668170003</v>
      </c>
      <c r="CS56" s="218">
        <f t="shared" si="100"/>
        <v>41311.287260488687</v>
      </c>
      <c r="CT56" s="218">
        <f t="shared" si="100"/>
        <v>40229.57018002656</v>
      </c>
      <c r="CU56" s="218">
        <f t="shared" si="100"/>
        <v>41279.695674059993</v>
      </c>
      <c r="CV56" s="218">
        <f t="shared" si="100"/>
        <v>41287.443367999993</v>
      </c>
      <c r="CW56" s="218">
        <f t="shared" si="100"/>
        <v>41287.443367999986</v>
      </c>
      <c r="CX56" s="218">
        <f>+CX10*CX33</f>
        <v>41255.606753999979</v>
      </c>
      <c r="CY56" s="218">
        <f>+CY10*CY33</f>
        <v>40381.021493999993</v>
      </c>
      <c r="CZ56" s="218">
        <f>+CZ10*CZ33</f>
        <v>40438.427671999991</v>
      </c>
    </row>
    <row r="57" spans="2:104" outlineLevel="1">
      <c r="B57" s="90" t="s">
        <v>10</v>
      </c>
      <c r="C57" s="91" t="s">
        <v>11</v>
      </c>
      <c r="D57" s="92">
        <f t="shared" ref="D57:X57" si="101">D11*D34</f>
        <v>23558.747991055661</v>
      </c>
      <c r="E57" s="92">
        <f t="shared" si="101"/>
        <v>23558.747991055661</v>
      </c>
      <c r="F57" s="92">
        <f t="shared" si="101"/>
        <v>23558.747991055661</v>
      </c>
      <c r="G57" s="92">
        <f t="shared" si="101"/>
        <v>23558.747991055661</v>
      </c>
      <c r="H57" s="92">
        <f t="shared" si="101"/>
        <v>23558.747991055661</v>
      </c>
      <c r="I57" s="92">
        <f t="shared" si="101"/>
        <v>23568.896964291387</v>
      </c>
      <c r="J57" s="92">
        <f t="shared" si="101"/>
        <v>23568.896964291387</v>
      </c>
      <c r="K57" s="92">
        <f t="shared" si="101"/>
        <v>23568.896964291387</v>
      </c>
      <c r="L57" s="92">
        <f t="shared" si="101"/>
        <v>23855.600113518314</v>
      </c>
      <c r="M57" s="92">
        <f t="shared" si="101"/>
        <v>23808.164470963318</v>
      </c>
      <c r="N57" s="92">
        <f t="shared" si="101"/>
        <v>23808.164470963318</v>
      </c>
      <c r="O57" s="92">
        <f t="shared" si="101"/>
        <v>25525.553</v>
      </c>
      <c r="P57" s="92">
        <f t="shared" si="101"/>
        <v>25506.820832179466</v>
      </c>
      <c r="Q57" s="92">
        <f t="shared" si="101"/>
        <v>25509.698</v>
      </c>
      <c r="R57" s="92">
        <f t="shared" si="101"/>
        <v>25528.002999999997</v>
      </c>
      <c r="S57" s="92">
        <f t="shared" si="101"/>
        <v>30717.025000000001</v>
      </c>
      <c r="T57" s="92">
        <f t="shared" si="101"/>
        <v>30717.025000000001</v>
      </c>
      <c r="U57" s="92">
        <f t="shared" si="101"/>
        <v>30728.778233474728</v>
      </c>
      <c r="V57" s="92">
        <f t="shared" si="101"/>
        <v>30728.778233474728</v>
      </c>
      <c r="W57" s="92">
        <f t="shared" si="101"/>
        <v>30709.495999999999</v>
      </c>
      <c r="X57" s="92">
        <f t="shared" si="101"/>
        <v>30709.495999999999</v>
      </c>
      <c r="Y57" s="92">
        <f t="shared" si="63"/>
        <v>30749.321459999996</v>
      </c>
      <c r="Z57" s="92">
        <f t="shared" si="63"/>
        <v>30725.522727899992</v>
      </c>
      <c r="AA57" s="94">
        <f t="shared" si="63"/>
        <v>31731.694480199993</v>
      </c>
      <c r="AB57" s="94">
        <v>31802.607665399992</v>
      </c>
      <c r="AC57" s="94">
        <f t="shared" ref="AC57:AW57" si="102">+AC11*AC34</f>
        <v>31627.392999999996</v>
      </c>
      <c r="AD57" s="94">
        <f t="shared" si="102"/>
        <v>31627.392999999996</v>
      </c>
      <c r="AE57" s="94">
        <f t="shared" si="102"/>
        <v>31695.762813493464</v>
      </c>
      <c r="AF57" s="94">
        <f t="shared" si="102"/>
        <v>32988.589515399988</v>
      </c>
      <c r="AG57" s="94">
        <f t="shared" si="102"/>
        <v>32993.076656284953</v>
      </c>
      <c r="AH57" s="94">
        <f t="shared" si="102"/>
        <v>32994.817197866185</v>
      </c>
      <c r="AI57" s="94">
        <f t="shared" si="102"/>
        <v>32994.817197866185</v>
      </c>
      <c r="AJ57" s="94">
        <f t="shared" si="102"/>
        <v>33034.152203175421</v>
      </c>
      <c r="AK57" s="94">
        <f t="shared" si="102"/>
        <v>33033.874457178419</v>
      </c>
      <c r="AL57" s="94">
        <f t="shared" si="102"/>
        <v>33034.4916705051</v>
      </c>
      <c r="AM57" s="94">
        <f t="shared" si="102"/>
        <v>33035.707580758659</v>
      </c>
      <c r="AN57" s="94">
        <f t="shared" si="102"/>
        <v>33035.707580758659</v>
      </c>
      <c r="AO57" s="94">
        <f t="shared" si="102"/>
        <v>33035.707580758659</v>
      </c>
      <c r="AP57" s="94">
        <f t="shared" si="102"/>
        <v>33035.707580758659</v>
      </c>
      <c r="AQ57" s="94">
        <f t="shared" si="102"/>
        <v>33024.536290000004</v>
      </c>
      <c r="AR57" s="94">
        <f t="shared" si="102"/>
        <v>33024.536290000004</v>
      </c>
      <c r="AS57" s="94">
        <f t="shared" si="102"/>
        <v>33024.536290000004</v>
      </c>
      <c r="AT57" s="94">
        <f t="shared" si="102"/>
        <v>32997.929128399999</v>
      </c>
      <c r="AU57" s="94">
        <f t="shared" si="102"/>
        <v>32997.694857299401</v>
      </c>
      <c r="AV57" s="94">
        <f t="shared" si="102"/>
        <v>32997.694857299401</v>
      </c>
      <c r="AW57" s="94">
        <f t="shared" si="102"/>
        <v>33025.4621477494</v>
      </c>
      <c r="AX57" s="94">
        <v>33060.419128399997</v>
      </c>
      <c r="AY57" s="94">
        <f t="shared" ref="AY57:BK57" si="103">+AY11*AY34</f>
        <v>33060.419128399997</v>
      </c>
      <c r="AZ57" s="94">
        <f t="shared" si="103"/>
        <v>33066.439710101069</v>
      </c>
      <c r="BA57" s="94">
        <f t="shared" si="103"/>
        <v>33066.439710101069</v>
      </c>
      <c r="BB57" s="94">
        <f t="shared" si="103"/>
        <v>33066.439710101069</v>
      </c>
      <c r="BC57" s="94">
        <f t="shared" si="103"/>
        <v>33060.394479140217</v>
      </c>
      <c r="BD57" s="94">
        <f t="shared" si="103"/>
        <v>33056.592330819272</v>
      </c>
      <c r="BE57" s="94">
        <f t="shared" si="103"/>
        <v>32739.334128400013</v>
      </c>
      <c r="BF57" s="94">
        <f t="shared" si="103"/>
        <v>32739.334128400005</v>
      </c>
      <c r="BG57" s="94">
        <f t="shared" si="103"/>
        <v>32739.334128400005</v>
      </c>
      <c r="BH57" s="94">
        <f t="shared" si="103"/>
        <v>39013.232044200005</v>
      </c>
      <c r="BI57" s="94">
        <f t="shared" si="103"/>
        <v>39002.416139652087</v>
      </c>
      <c r="BJ57" s="94">
        <f t="shared" si="103"/>
        <v>39002.416139652079</v>
      </c>
      <c r="BK57" s="209">
        <f t="shared" si="103"/>
        <v>39002.416139652079</v>
      </c>
      <c r="BL57" s="209">
        <v>39067.061912659512</v>
      </c>
      <c r="BM57" s="209">
        <f t="shared" si="66"/>
        <v>39067.061912659512</v>
      </c>
      <c r="BN57" s="209">
        <f t="shared" si="66"/>
        <v>39067.061912659512</v>
      </c>
      <c r="BO57" s="218">
        <f t="shared" si="66"/>
        <v>39084.231387999993</v>
      </c>
      <c r="BP57" s="218">
        <f t="shared" si="66"/>
        <v>39084.231387999978</v>
      </c>
      <c r="BQ57" s="218">
        <f t="shared" si="66"/>
        <v>39084.231387999993</v>
      </c>
      <c r="BR57" s="218">
        <f t="shared" si="66"/>
        <v>39084.231388</v>
      </c>
      <c r="BS57" s="218">
        <f t="shared" si="66"/>
        <v>39084.231388000007</v>
      </c>
      <c r="BT57" s="218">
        <f t="shared" si="66"/>
        <v>39084.231388</v>
      </c>
      <c r="BU57" s="218">
        <f>+BU11*BU34</f>
        <v>39022.730675999992</v>
      </c>
      <c r="BV57" s="218">
        <f t="shared" si="68"/>
        <v>39022.730675999992</v>
      </c>
      <c r="BW57" s="218">
        <f t="shared" si="68"/>
        <v>39022.730675999992</v>
      </c>
      <c r="BX57" s="218">
        <f t="shared" ref="BX57" si="104">+BX11*BX34</f>
        <v>39099.569836000002</v>
      </c>
      <c r="BY57" s="218">
        <f t="shared" ref="BY57:CA57" si="105">+BY11*BY34</f>
        <v>39099.569836000002</v>
      </c>
      <c r="BZ57" s="218">
        <f t="shared" si="105"/>
        <v>39099.569836000002</v>
      </c>
      <c r="CA57" s="218">
        <f t="shared" si="105"/>
        <v>39099.569836000002</v>
      </c>
      <c r="CB57" s="218">
        <f t="shared" ref="CB57:CC57" si="106">+CB11*CB34</f>
        <v>39099.569835999988</v>
      </c>
      <c r="CC57" s="218">
        <f t="shared" si="106"/>
        <v>39099.569835999988</v>
      </c>
      <c r="CD57" s="218">
        <f t="shared" ref="CD57:CE57" si="107">+CD11*CD34</f>
        <v>39099.569835999995</v>
      </c>
      <c r="CE57" s="218">
        <f t="shared" si="107"/>
        <v>39099.569836000002</v>
      </c>
      <c r="CF57" s="396"/>
      <c r="CG57" s="218">
        <f t="shared" ref="CG57:CW57" si="108">+CG11*CG34</f>
        <v>23558.747991055661</v>
      </c>
      <c r="CH57" s="218">
        <f t="shared" si="108"/>
        <v>23568.896964291387</v>
      </c>
      <c r="CI57" s="218">
        <f t="shared" si="108"/>
        <v>25525.553</v>
      </c>
      <c r="CJ57" s="218">
        <f t="shared" si="108"/>
        <v>30717.025000000001</v>
      </c>
      <c r="CK57" s="218">
        <f t="shared" si="108"/>
        <v>30709.495999999999</v>
      </c>
      <c r="CL57" s="218">
        <f t="shared" si="108"/>
        <v>31731.694480199993</v>
      </c>
      <c r="CM57" s="218">
        <f t="shared" si="108"/>
        <v>31695.762813493464</v>
      </c>
      <c r="CN57" s="218">
        <f t="shared" si="108"/>
        <v>32994.817197866185</v>
      </c>
      <c r="CO57" s="218">
        <f t="shared" si="108"/>
        <v>33035.707580758659</v>
      </c>
      <c r="CP57" s="218">
        <f t="shared" si="108"/>
        <v>33024.536290000004</v>
      </c>
      <c r="CQ57" s="218">
        <f t="shared" si="108"/>
        <v>32997.694857299401</v>
      </c>
      <c r="CR57" s="218">
        <f t="shared" si="108"/>
        <v>33060.419128399997</v>
      </c>
      <c r="CS57" s="218">
        <f t="shared" si="108"/>
        <v>33060.394479140217</v>
      </c>
      <c r="CT57" s="218">
        <f t="shared" si="108"/>
        <v>32739.334128400005</v>
      </c>
      <c r="CU57" s="218">
        <f t="shared" si="108"/>
        <v>39002.416139652079</v>
      </c>
      <c r="CV57" s="218">
        <f t="shared" si="108"/>
        <v>39084.231387999993</v>
      </c>
      <c r="CW57" s="218">
        <f t="shared" si="108"/>
        <v>39084.231388000007</v>
      </c>
      <c r="CX57" s="218">
        <f t="shared" ref="CX57:CY57" si="109">+CX11*CX34</f>
        <v>39022.730675999992</v>
      </c>
      <c r="CY57" s="218">
        <f t="shared" si="109"/>
        <v>39099.569836000002</v>
      </c>
      <c r="CZ57" s="218">
        <f t="shared" ref="CZ57" si="110">+CZ11*CZ34</f>
        <v>39099.569836000002</v>
      </c>
    </row>
    <row r="58" spans="2:104" outlineLevel="1">
      <c r="B58" s="90" t="s">
        <v>12</v>
      </c>
      <c r="C58" s="91" t="s">
        <v>4</v>
      </c>
      <c r="D58" s="92">
        <f t="shared" ref="D58:X58" si="111">D12*D35</f>
        <v>9340.6815000000006</v>
      </c>
      <c r="E58" s="92">
        <f t="shared" si="111"/>
        <v>9340.6815000000006</v>
      </c>
      <c r="F58" s="92">
        <f t="shared" si="111"/>
        <v>9340.6815000000006</v>
      </c>
      <c r="G58" s="92">
        <f t="shared" si="111"/>
        <v>9340.6815000000006</v>
      </c>
      <c r="H58" s="92">
        <f t="shared" si="111"/>
        <v>18681.363000000001</v>
      </c>
      <c r="I58" s="92">
        <f t="shared" si="111"/>
        <v>18681.363000000001</v>
      </c>
      <c r="J58" s="92">
        <f t="shared" si="111"/>
        <v>18725.004000000001</v>
      </c>
      <c r="K58" s="92">
        <f t="shared" si="111"/>
        <v>18725.004000000001</v>
      </c>
      <c r="L58" s="92">
        <f t="shared" si="111"/>
        <v>18725.004000000001</v>
      </c>
      <c r="M58" s="92">
        <f t="shared" si="111"/>
        <v>18727.524000000001</v>
      </c>
      <c r="N58" s="92">
        <f t="shared" si="111"/>
        <v>18728.181</v>
      </c>
      <c r="O58" s="92">
        <f t="shared" si="111"/>
        <v>18728.181</v>
      </c>
      <c r="P58" s="92">
        <f t="shared" si="111"/>
        <v>19224</v>
      </c>
      <c r="Q58" s="92">
        <f t="shared" si="111"/>
        <v>19224.297000000002</v>
      </c>
      <c r="R58" s="92">
        <f t="shared" si="111"/>
        <v>19224.297000000002</v>
      </c>
      <c r="S58" s="92">
        <f t="shared" si="111"/>
        <v>19224.297000000002</v>
      </c>
      <c r="T58" s="92">
        <f t="shared" si="111"/>
        <v>19224.297000000002</v>
      </c>
      <c r="U58" s="92">
        <f t="shared" si="111"/>
        <v>19249.595999999998</v>
      </c>
      <c r="V58" s="92">
        <f t="shared" si="111"/>
        <v>19249.595999999998</v>
      </c>
      <c r="W58" s="92">
        <f t="shared" si="111"/>
        <v>19249.2</v>
      </c>
      <c r="X58" s="92">
        <f t="shared" si="111"/>
        <v>19249.2</v>
      </c>
      <c r="Y58" s="92">
        <f t="shared" si="63"/>
        <v>19247.400000000001</v>
      </c>
      <c r="Z58" s="92">
        <f t="shared" si="63"/>
        <v>19247.04</v>
      </c>
      <c r="AA58" s="94">
        <f t="shared" si="63"/>
        <v>19247.04</v>
      </c>
      <c r="AB58" s="94">
        <v>19247.04</v>
      </c>
      <c r="AC58" s="94">
        <f t="shared" ref="AC58:AW58" si="112">+AC12*AC35</f>
        <v>19247.04</v>
      </c>
      <c r="AD58" s="94">
        <f t="shared" si="112"/>
        <v>19247.742000000002</v>
      </c>
      <c r="AE58" s="94">
        <f t="shared" si="112"/>
        <v>19247.742000000002</v>
      </c>
      <c r="AF58" s="94">
        <f t="shared" si="112"/>
        <v>19247.742000000002</v>
      </c>
      <c r="AG58" s="94">
        <f t="shared" si="112"/>
        <v>19247.742000000006</v>
      </c>
      <c r="AH58" s="94">
        <f t="shared" si="112"/>
        <v>19297.692000000003</v>
      </c>
      <c r="AI58" s="94">
        <f t="shared" si="112"/>
        <v>19247.742000000002</v>
      </c>
      <c r="AJ58" s="94">
        <f t="shared" si="112"/>
        <v>19247.742000000002</v>
      </c>
      <c r="AK58" s="94">
        <f t="shared" si="112"/>
        <v>19247.400000000001</v>
      </c>
      <c r="AL58" s="94">
        <f t="shared" si="112"/>
        <v>19247.400000000001</v>
      </c>
      <c r="AM58" s="94">
        <f t="shared" si="112"/>
        <v>19247.256000000001</v>
      </c>
      <c r="AN58" s="94">
        <f t="shared" si="112"/>
        <v>19247.256000000001</v>
      </c>
      <c r="AO58" s="94">
        <f t="shared" si="112"/>
        <v>19247.256000000001</v>
      </c>
      <c r="AP58" s="94">
        <f t="shared" si="112"/>
        <v>19247.256000000001</v>
      </c>
      <c r="AQ58" s="94">
        <f t="shared" si="112"/>
        <v>19247.256000000001</v>
      </c>
      <c r="AR58" s="94">
        <f t="shared" si="112"/>
        <v>19247.256000000001</v>
      </c>
      <c r="AS58" s="94">
        <f t="shared" si="112"/>
        <v>19247.256000000001</v>
      </c>
      <c r="AT58" s="94">
        <f t="shared" si="112"/>
        <v>19247.256000000001</v>
      </c>
      <c r="AU58" s="94">
        <f t="shared" si="112"/>
        <v>19247.256000000001</v>
      </c>
      <c r="AV58" s="94">
        <f t="shared" si="112"/>
        <v>19245.942000000003</v>
      </c>
      <c r="AW58" s="94">
        <f t="shared" si="112"/>
        <v>19245.942000000003</v>
      </c>
      <c r="AX58" s="94">
        <v>19245.941999999999</v>
      </c>
      <c r="AY58" s="94">
        <f t="shared" ref="AY58:BK58" si="113">+AY12*AY35</f>
        <v>19245.941999999999</v>
      </c>
      <c r="AZ58" s="94">
        <f t="shared" si="113"/>
        <v>19245.941999999999</v>
      </c>
      <c r="BA58" s="94">
        <f t="shared" si="113"/>
        <v>19245.941999999999</v>
      </c>
      <c r="BB58" s="94">
        <f t="shared" si="113"/>
        <v>19248.353999999999</v>
      </c>
      <c r="BC58" s="94">
        <f t="shared" si="113"/>
        <v>19248.353999999999</v>
      </c>
      <c r="BD58" s="94">
        <f t="shared" si="113"/>
        <v>19248.353999999999</v>
      </c>
      <c r="BE58" s="94">
        <f t="shared" si="113"/>
        <v>19248.353999999999</v>
      </c>
      <c r="BF58" s="94">
        <f t="shared" si="113"/>
        <v>19328.175000000003</v>
      </c>
      <c r="BG58" s="94">
        <f t="shared" si="113"/>
        <v>19328.174999999999</v>
      </c>
      <c r="BH58" s="94">
        <f t="shared" si="113"/>
        <v>19215.63</v>
      </c>
      <c r="BI58" s="94">
        <f t="shared" si="113"/>
        <v>19215.630000000005</v>
      </c>
      <c r="BJ58" s="94">
        <f t="shared" si="113"/>
        <v>19215.630000000005</v>
      </c>
      <c r="BK58" s="209">
        <f t="shared" si="113"/>
        <v>19215.630000000005</v>
      </c>
      <c r="BL58" s="209">
        <v>19215.63</v>
      </c>
      <c r="BM58" s="209">
        <f t="shared" si="66"/>
        <v>19215.63</v>
      </c>
      <c r="BN58" s="209">
        <f t="shared" si="66"/>
        <v>19215.63</v>
      </c>
      <c r="BO58" s="218">
        <f t="shared" si="66"/>
        <v>19215.63</v>
      </c>
      <c r="BP58" s="218">
        <f t="shared" si="66"/>
        <v>19215.63</v>
      </c>
      <c r="BQ58" s="218">
        <f t="shared" si="66"/>
        <v>19215.63</v>
      </c>
      <c r="BR58" s="218">
        <f t="shared" si="66"/>
        <v>19215.629999999997</v>
      </c>
      <c r="BS58" s="218">
        <f t="shared" si="66"/>
        <v>19215.629999999997</v>
      </c>
      <c r="BT58" s="218">
        <f t="shared" si="66"/>
        <v>19215.629999999997</v>
      </c>
      <c r="BU58" s="218">
        <f t="shared" ref="BU58" si="114">+BU12*BU35</f>
        <v>19215.629999999997</v>
      </c>
      <c r="BV58" s="218">
        <f t="shared" si="68"/>
        <v>19215.629999999997</v>
      </c>
      <c r="BW58" s="218">
        <f t="shared" si="68"/>
        <v>19221.056999999997</v>
      </c>
      <c r="BX58" s="218">
        <f t="shared" ref="BX58" si="115">+BX12*BX35</f>
        <v>19218.105</v>
      </c>
      <c r="BY58" s="218">
        <f t="shared" ref="BY58:CA58" si="116">+BY12*BY35</f>
        <v>19218.105</v>
      </c>
      <c r="BZ58" s="218">
        <f t="shared" si="116"/>
        <v>19218.105</v>
      </c>
      <c r="CA58" s="218">
        <f t="shared" si="116"/>
        <v>21771.513000000003</v>
      </c>
      <c r="CB58" s="218">
        <f t="shared" ref="CB58:CC60" si="117">+CB12*CB35</f>
        <v>21771.513000000003</v>
      </c>
      <c r="CC58" s="218">
        <f t="shared" si="117"/>
        <v>21771.513000000003</v>
      </c>
      <c r="CD58" s="218">
        <f t="shared" ref="CD58:CE58" si="118">+CD12*CD35</f>
        <v>21771.512999999999</v>
      </c>
      <c r="CE58" s="218">
        <f t="shared" si="118"/>
        <v>21771.513000000003</v>
      </c>
      <c r="CF58" s="396"/>
      <c r="CG58" s="218">
        <f t="shared" ref="CG58:CW58" si="119">+CG12*CG35</f>
        <v>9340.6815000000006</v>
      </c>
      <c r="CH58" s="218">
        <f t="shared" si="119"/>
        <v>18725.004000000001</v>
      </c>
      <c r="CI58" s="218">
        <f t="shared" si="119"/>
        <v>18728.181</v>
      </c>
      <c r="CJ58" s="218">
        <f t="shared" si="119"/>
        <v>19224.297000000002</v>
      </c>
      <c r="CK58" s="218">
        <f t="shared" si="119"/>
        <v>19249.2</v>
      </c>
      <c r="CL58" s="218">
        <f t="shared" si="119"/>
        <v>19247.04</v>
      </c>
      <c r="CM58" s="218">
        <f t="shared" si="119"/>
        <v>19247.742000000002</v>
      </c>
      <c r="CN58" s="218">
        <f t="shared" si="119"/>
        <v>19247.742000000002</v>
      </c>
      <c r="CO58" s="218">
        <f t="shared" si="119"/>
        <v>19247.256000000001</v>
      </c>
      <c r="CP58" s="218">
        <f t="shared" si="119"/>
        <v>19247.256000000001</v>
      </c>
      <c r="CQ58" s="218">
        <f t="shared" si="119"/>
        <v>19247.256000000001</v>
      </c>
      <c r="CR58" s="218">
        <f t="shared" si="119"/>
        <v>19245.941999999999</v>
      </c>
      <c r="CS58" s="218">
        <f t="shared" si="119"/>
        <v>19248.353999999999</v>
      </c>
      <c r="CT58" s="218">
        <f t="shared" si="119"/>
        <v>19328.174999999999</v>
      </c>
      <c r="CU58" s="218">
        <f t="shared" si="119"/>
        <v>19215.630000000005</v>
      </c>
      <c r="CV58" s="218">
        <f t="shared" si="119"/>
        <v>19215.63</v>
      </c>
      <c r="CW58" s="218">
        <f t="shared" si="119"/>
        <v>19215.629999999997</v>
      </c>
      <c r="CX58" s="218">
        <f t="shared" ref="CX58:CY58" si="120">+CX12*CX35</f>
        <v>19221.056999999997</v>
      </c>
      <c r="CY58" s="218">
        <f t="shared" si="120"/>
        <v>21771.513000000003</v>
      </c>
      <c r="CZ58" s="218">
        <f t="shared" ref="CZ58" si="121">+CZ12*CZ35</f>
        <v>21771.513000000003</v>
      </c>
    </row>
    <row r="59" spans="2:104" outlineLevel="1">
      <c r="B59" s="90" t="s">
        <v>13</v>
      </c>
      <c r="C59" s="91" t="s">
        <v>8</v>
      </c>
      <c r="D59" s="92">
        <f t="shared" ref="D59:X59" si="122">D13*D36</f>
        <v>11033.594999999999</v>
      </c>
      <c r="E59" s="92">
        <f t="shared" si="122"/>
        <v>11033.594999999999</v>
      </c>
      <c r="F59" s="92">
        <f t="shared" si="122"/>
        <v>11033.594999999999</v>
      </c>
      <c r="G59" s="92">
        <f t="shared" si="122"/>
        <v>11033.594999999999</v>
      </c>
      <c r="H59" s="92">
        <f t="shared" si="122"/>
        <v>11033.594999999999</v>
      </c>
      <c r="I59" s="92">
        <f t="shared" si="122"/>
        <v>11033.98</v>
      </c>
      <c r="J59" s="92">
        <f t="shared" si="122"/>
        <v>11033.98</v>
      </c>
      <c r="K59" s="92">
        <f t="shared" si="122"/>
        <v>11033.98</v>
      </c>
      <c r="L59" s="92">
        <f t="shared" si="122"/>
        <v>11033.98</v>
      </c>
      <c r="M59" s="92">
        <f t="shared" si="122"/>
        <v>11033.98</v>
      </c>
      <c r="N59" s="92">
        <f t="shared" si="122"/>
        <v>11033.98</v>
      </c>
      <c r="O59" s="92">
        <f t="shared" si="122"/>
        <v>11033.98</v>
      </c>
      <c r="P59" s="92">
        <f t="shared" si="122"/>
        <v>11033.98</v>
      </c>
      <c r="Q59" s="92">
        <f t="shared" si="122"/>
        <v>11033.98</v>
      </c>
      <c r="R59" s="92">
        <f t="shared" si="122"/>
        <v>11134.715</v>
      </c>
      <c r="S59" s="92">
        <f t="shared" si="122"/>
        <v>11134.715</v>
      </c>
      <c r="T59" s="92">
        <f t="shared" si="122"/>
        <v>11134.715</v>
      </c>
      <c r="U59" s="92">
        <f t="shared" si="122"/>
        <v>11134.715</v>
      </c>
      <c r="V59" s="92">
        <f t="shared" si="122"/>
        <v>11135.5</v>
      </c>
      <c r="W59" s="92">
        <f t="shared" si="122"/>
        <v>11135.5</v>
      </c>
      <c r="X59" s="92">
        <f t="shared" si="122"/>
        <v>11135.5</v>
      </c>
      <c r="Y59" s="92">
        <f t="shared" si="63"/>
        <v>11135.5</v>
      </c>
      <c r="Z59" s="92">
        <f t="shared" si="63"/>
        <v>11135.43</v>
      </c>
      <c r="AA59" s="94">
        <f t="shared" si="63"/>
        <v>11135.43</v>
      </c>
      <c r="AB59" s="94">
        <v>11135.43</v>
      </c>
      <c r="AC59" s="94">
        <f t="shared" ref="AC59:AW59" si="123">+AC13*AC36</f>
        <v>11135.43</v>
      </c>
      <c r="AD59" s="94">
        <f t="shared" si="123"/>
        <v>11135.429999999998</v>
      </c>
      <c r="AE59" s="94">
        <f t="shared" si="123"/>
        <v>11135.429999999998</v>
      </c>
      <c r="AF59" s="94">
        <f t="shared" si="123"/>
        <v>11135.429999999998</v>
      </c>
      <c r="AG59" s="94">
        <f t="shared" si="123"/>
        <v>11135.429999999998</v>
      </c>
      <c r="AH59" s="94">
        <f t="shared" si="123"/>
        <v>11135.43</v>
      </c>
      <c r="AI59" s="94">
        <f t="shared" si="123"/>
        <v>11135.43</v>
      </c>
      <c r="AJ59" s="94">
        <f t="shared" si="123"/>
        <v>11135.43</v>
      </c>
      <c r="AK59" s="94">
        <f t="shared" si="123"/>
        <v>11135.5</v>
      </c>
      <c r="AL59" s="94">
        <f t="shared" si="123"/>
        <v>11135.5</v>
      </c>
      <c r="AM59" s="94">
        <f t="shared" si="123"/>
        <v>11135.43</v>
      </c>
      <c r="AN59" s="94">
        <f t="shared" si="123"/>
        <v>11135.43</v>
      </c>
      <c r="AO59" s="94">
        <f t="shared" si="123"/>
        <v>11135.43</v>
      </c>
      <c r="AP59" s="94">
        <f t="shared" si="123"/>
        <v>11135.43</v>
      </c>
      <c r="AQ59" s="94">
        <f t="shared" si="123"/>
        <v>11128.68</v>
      </c>
      <c r="AR59" s="94">
        <f t="shared" si="123"/>
        <v>11128.68</v>
      </c>
      <c r="AS59" s="94">
        <f t="shared" si="123"/>
        <v>11128.68</v>
      </c>
      <c r="AT59" s="94">
        <f t="shared" si="123"/>
        <v>11128.68</v>
      </c>
      <c r="AU59" s="94">
        <f t="shared" si="123"/>
        <v>11128.68</v>
      </c>
      <c r="AV59" s="94">
        <f t="shared" si="123"/>
        <v>11128.68</v>
      </c>
      <c r="AW59" s="94">
        <f t="shared" si="123"/>
        <v>11128.68</v>
      </c>
      <c r="AX59" s="94">
        <v>11128.68</v>
      </c>
      <c r="AY59" s="94">
        <f t="shared" ref="AY59:BK59" si="124">+AY13*AY36</f>
        <v>11128.68</v>
      </c>
      <c r="AZ59" s="94">
        <f t="shared" si="124"/>
        <v>11128.68</v>
      </c>
      <c r="BA59" s="94">
        <f t="shared" si="124"/>
        <v>11128.68</v>
      </c>
      <c r="BB59" s="94">
        <f t="shared" si="124"/>
        <v>11128.68</v>
      </c>
      <c r="BC59" s="94">
        <f t="shared" si="124"/>
        <v>11128.68</v>
      </c>
      <c r="BD59" s="94">
        <f t="shared" si="124"/>
        <v>11128.68</v>
      </c>
      <c r="BE59" s="94">
        <f t="shared" si="124"/>
        <v>11128.68</v>
      </c>
      <c r="BF59" s="94">
        <f t="shared" si="124"/>
        <v>11128.68</v>
      </c>
      <c r="BG59" s="94">
        <f t="shared" si="124"/>
        <v>11128.68</v>
      </c>
      <c r="BH59" s="94">
        <f t="shared" si="124"/>
        <v>11128.68</v>
      </c>
      <c r="BI59" s="94">
        <f t="shared" si="124"/>
        <v>11128.68</v>
      </c>
      <c r="BJ59" s="94">
        <f t="shared" si="124"/>
        <v>10897.995000000001</v>
      </c>
      <c r="BK59" s="209">
        <f t="shared" si="124"/>
        <v>10897.995000000001</v>
      </c>
      <c r="BL59" s="209">
        <v>10897.995000000001</v>
      </c>
      <c r="BM59" s="209">
        <f t="shared" si="66"/>
        <v>10897.995000000001</v>
      </c>
      <c r="BN59" s="209">
        <f t="shared" si="66"/>
        <v>10897.995000000001</v>
      </c>
      <c r="BO59" s="218">
        <f t="shared" si="66"/>
        <v>10897.995000000001</v>
      </c>
      <c r="BP59" s="218">
        <f t="shared" si="66"/>
        <v>10897.995000000001</v>
      </c>
      <c r="BQ59" s="218">
        <f t="shared" si="66"/>
        <v>10897.995000000001</v>
      </c>
      <c r="BR59" s="218">
        <f t="shared" si="66"/>
        <v>10876.595000000001</v>
      </c>
      <c r="BS59" s="218">
        <f t="shared" si="66"/>
        <v>10876.595000000001</v>
      </c>
      <c r="BT59" s="218">
        <f t="shared" si="66"/>
        <v>10835.885000000002</v>
      </c>
      <c r="BU59" s="218">
        <f t="shared" ref="BU59" si="125">+BU13*BU36</f>
        <v>10835.885000000002</v>
      </c>
      <c r="BV59" s="218">
        <f t="shared" si="68"/>
        <v>10847.73</v>
      </c>
      <c r="BW59" s="218">
        <f t="shared" si="68"/>
        <v>10847.730000000001</v>
      </c>
      <c r="BX59" s="218">
        <f t="shared" ref="BX59" si="126">+BX13*BX36</f>
        <v>10847.73</v>
      </c>
      <c r="BY59" s="218">
        <f t="shared" ref="BY59:BZ59" si="127">+BY13*BY36</f>
        <v>10847.730000000001</v>
      </c>
      <c r="BZ59" s="218">
        <f t="shared" si="127"/>
        <v>10834.3</v>
      </c>
      <c r="CA59" s="218">
        <f>+CA13*CA36</f>
        <v>10834.3</v>
      </c>
      <c r="CB59" s="218">
        <f t="shared" si="117"/>
        <v>10834.3</v>
      </c>
      <c r="CC59" s="218">
        <f t="shared" si="117"/>
        <v>10834.3</v>
      </c>
      <c r="CD59" s="218">
        <f t="shared" ref="CD59:CE59" si="128">+CD13*CD36</f>
        <v>10834.300000000001</v>
      </c>
      <c r="CE59" s="218">
        <f t="shared" si="128"/>
        <v>10834.300000000001</v>
      </c>
      <c r="CF59" s="396"/>
      <c r="CG59" s="218">
        <f t="shared" ref="CG59:CW59" si="129">+CG13*CG36</f>
        <v>11033.594999999999</v>
      </c>
      <c r="CH59" s="218">
        <f t="shared" si="129"/>
        <v>11033.98</v>
      </c>
      <c r="CI59" s="218">
        <f t="shared" si="129"/>
        <v>11033.98</v>
      </c>
      <c r="CJ59" s="218">
        <f t="shared" si="129"/>
        <v>11134.715</v>
      </c>
      <c r="CK59" s="218">
        <f t="shared" si="129"/>
        <v>11135.5</v>
      </c>
      <c r="CL59" s="218">
        <f t="shared" si="129"/>
        <v>11135.43</v>
      </c>
      <c r="CM59" s="218">
        <f t="shared" si="129"/>
        <v>11135.429999999998</v>
      </c>
      <c r="CN59" s="218">
        <f t="shared" si="129"/>
        <v>11135.43</v>
      </c>
      <c r="CO59" s="218">
        <f t="shared" si="129"/>
        <v>11135.43</v>
      </c>
      <c r="CP59" s="218">
        <f t="shared" si="129"/>
        <v>11128.68</v>
      </c>
      <c r="CQ59" s="218">
        <f t="shared" si="129"/>
        <v>11128.68</v>
      </c>
      <c r="CR59" s="218">
        <f t="shared" si="129"/>
        <v>11128.68</v>
      </c>
      <c r="CS59" s="218">
        <f t="shared" si="129"/>
        <v>11128.68</v>
      </c>
      <c r="CT59" s="218">
        <f t="shared" si="129"/>
        <v>11128.68</v>
      </c>
      <c r="CU59" s="218">
        <f t="shared" si="129"/>
        <v>10897.995000000001</v>
      </c>
      <c r="CV59" s="218">
        <f t="shared" si="129"/>
        <v>10897.995000000001</v>
      </c>
      <c r="CW59" s="218">
        <f t="shared" si="129"/>
        <v>10876.595000000001</v>
      </c>
      <c r="CX59" s="218">
        <f t="shared" ref="CX59:CY59" si="130">+CX13*CX36</f>
        <v>10847.730000000001</v>
      </c>
      <c r="CY59" s="218">
        <f t="shared" si="130"/>
        <v>10834.3</v>
      </c>
      <c r="CZ59" s="218">
        <f t="shared" ref="CZ59" si="131">+CZ13*CZ36</f>
        <v>10834.300000000001</v>
      </c>
    </row>
    <row r="60" spans="2:104" outlineLevel="1">
      <c r="B60" s="90" t="s">
        <v>14</v>
      </c>
      <c r="C60" s="91" t="s">
        <v>6</v>
      </c>
      <c r="D60" s="92">
        <f t="shared" ref="D60:X60" si="132">D14*D37</f>
        <v>11793.087</v>
      </c>
      <c r="E60" s="92">
        <f t="shared" si="132"/>
        <v>11793.087</v>
      </c>
      <c r="F60" s="92">
        <f t="shared" si="132"/>
        <v>11793.087</v>
      </c>
      <c r="G60" s="92">
        <f t="shared" si="132"/>
        <v>11793.087</v>
      </c>
      <c r="H60" s="92">
        <f t="shared" si="132"/>
        <v>11793.087</v>
      </c>
      <c r="I60" s="92">
        <f t="shared" si="132"/>
        <v>11793.087</v>
      </c>
      <c r="J60" s="92">
        <f t="shared" si="132"/>
        <v>11793.087</v>
      </c>
      <c r="K60" s="92">
        <f t="shared" si="132"/>
        <v>11793.087</v>
      </c>
      <c r="L60" s="92">
        <f t="shared" si="132"/>
        <v>11793.087</v>
      </c>
      <c r="M60" s="92">
        <f t="shared" si="132"/>
        <v>11793.087</v>
      </c>
      <c r="N60" s="92">
        <f t="shared" si="132"/>
        <v>11793.087</v>
      </c>
      <c r="O60" s="92">
        <f t="shared" si="132"/>
        <v>11793.087</v>
      </c>
      <c r="P60" s="92">
        <f t="shared" si="132"/>
        <v>11793.087</v>
      </c>
      <c r="Q60" s="92">
        <f t="shared" si="132"/>
        <v>11792.598</v>
      </c>
      <c r="R60" s="92">
        <f t="shared" si="132"/>
        <v>15291.599999999999</v>
      </c>
      <c r="S60" s="92">
        <f t="shared" si="132"/>
        <v>15291.500999999998</v>
      </c>
      <c r="T60" s="92">
        <f t="shared" si="132"/>
        <v>15292.074000000001</v>
      </c>
      <c r="U60" s="92">
        <f t="shared" si="132"/>
        <v>15292.074000000001</v>
      </c>
      <c r="V60" s="92">
        <f t="shared" si="132"/>
        <v>15292.074000000001</v>
      </c>
      <c r="W60" s="92">
        <f t="shared" si="132"/>
        <v>15292.199999999999</v>
      </c>
      <c r="X60" s="92">
        <f t="shared" si="132"/>
        <v>15113.099999999999</v>
      </c>
      <c r="Y60" s="92">
        <f t="shared" si="63"/>
        <v>15113.099999999999</v>
      </c>
      <c r="Z60" s="92">
        <f t="shared" si="63"/>
        <v>15128.570999999996</v>
      </c>
      <c r="AA60" s="94">
        <f t="shared" si="63"/>
        <v>15128.570999999996</v>
      </c>
      <c r="AB60" s="94">
        <v>15128.570999999996</v>
      </c>
      <c r="AC60" s="94">
        <f t="shared" ref="AC60:AW60" si="133">+AC14*AC37</f>
        <v>15128.054999999998</v>
      </c>
      <c r="AD60" s="94">
        <f t="shared" si="133"/>
        <v>15128.054999999998</v>
      </c>
      <c r="AE60" s="94">
        <f t="shared" si="133"/>
        <v>15128.054999999997</v>
      </c>
      <c r="AF60" s="94">
        <f t="shared" si="133"/>
        <v>15128.054999999998</v>
      </c>
      <c r="AG60" s="94">
        <f t="shared" si="133"/>
        <v>15128.054999999998</v>
      </c>
      <c r="AH60" s="94">
        <f t="shared" si="133"/>
        <v>15312.851999999999</v>
      </c>
      <c r="AI60" s="94">
        <f t="shared" si="133"/>
        <v>15301.5</v>
      </c>
      <c r="AJ60" s="94">
        <f t="shared" si="133"/>
        <v>15301.5</v>
      </c>
      <c r="AK60" s="94">
        <f t="shared" si="133"/>
        <v>15301.5</v>
      </c>
      <c r="AL60" s="94">
        <f t="shared" si="133"/>
        <v>15301.5</v>
      </c>
      <c r="AM60" s="94">
        <f t="shared" si="133"/>
        <v>15301.482</v>
      </c>
      <c r="AN60" s="94">
        <f t="shared" si="133"/>
        <v>15524.892</v>
      </c>
      <c r="AO60" s="94">
        <f t="shared" si="133"/>
        <v>15524.892</v>
      </c>
      <c r="AP60" s="94">
        <f t="shared" si="133"/>
        <v>15549.011999999999</v>
      </c>
      <c r="AQ60" s="94">
        <f t="shared" si="133"/>
        <v>15524.892</v>
      </c>
      <c r="AR60" s="94">
        <f t="shared" si="133"/>
        <v>15515.594999999999</v>
      </c>
      <c r="AS60" s="94">
        <f t="shared" si="133"/>
        <v>15515.594999999999</v>
      </c>
      <c r="AT60" s="94">
        <f t="shared" si="133"/>
        <v>15515.687999999998</v>
      </c>
      <c r="AU60" s="94">
        <f t="shared" si="133"/>
        <v>15477.078</v>
      </c>
      <c r="AV60" s="94">
        <f t="shared" si="133"/>
        <v>15477.078</v>
      </c>
      <c r="AW60" s="94">
        <f t="shared" si="133"/>
        <v>15477.078</v>
      </c>
      <c r="AX60" s="94">
        <v>15477.078</v>
      </c>
      <c r="AY60" s="94">
        <f t="shared" ref="AY60:BK60" si="134">+AY14*AY37</f>
        <v>15477.078</v>
      </c>
      <c r="AZ60" s="94">
        <f t="shared" si="134"/>
        <v>15477.078</v>
      </c>
      <c r="BA60" s="94">
        <f t="shared" si="134"/>
        <v>15477.078</v>
      </c>
      <c r="BB60" s="94">
        <f t="shared" si="134"/>
        <v>15477.078</v>
      </c>
      <c r="BC60" s="94">
        <f t="shared" si="134"/>
        <v>15477.078</v>
      </c>
      <c r="BD60" s="94">
        <f t="shared" si="134"/>
        <v>15477.078</v>
      </c>
      <c r="BE60" s="94">
        <f t="shared" si="134"/>
        <v>15477.077999999998</v>
      </c>
      <c r="BF60" s="94">
        <f t="shared" si="134"/>
        <v>15477.07799999999</v>
      </c>
      <c r="BG60" s="94">
        <f t="shared" si="134"/>
        <v>15477.077999999996</v>
      </c>
      <c r="BH60" s="94">
        <f t="shared" si="134"/>
        <v>15477.077999999994</v>
      </c>
      <c r="BI60" s="94">
        <f t="shared" si="134"/>
        <v>15477.077999999994</v>
      </c>
      <c r="BJ60" s="94">
        <f t="shared" si="134"/>
        <v>15477.077999999996</v>
      </c>
      <c r="BK60" s="209">
        <f t="shared" si="134"/>
        <v>15477.077999999994</v>
      </c>
      <c r="BL60" s="209">
        <v>15477.077999999996</v>
      </c>
      <c r="BM60" s="209">
        <f t="shared" si="66"/>
        <v>15477.077999999996</v>
      </c>
      <c r="BN60" s="209">
        <f t="shared" si="66"/>
        <v>15477.077999999998</v>
      </c>
      <c r="BO60" s="218">
        <f t="shared" si="66"/>
        <v>15477.077999999996</v>
      </c>
      <c r="BP60" s="218">
        <f t="shared" si="66"/>
        <v>15476.984999999993</v>
      </c>
      <c r="BQ60" s="218">
        <f t="shared" si="66"/>
        <v>15476.984999999997</v>
      </c>
      <c r="BR60" s="218">
        <f t="shared" si="66"/>
        <v>15476.984999999997</v>
      </c>
      <c r="BS60" s="218">
        <f t="shared" si="66"/>
        <v>15476.985000000001</v>
      </c>
      <c r="BT60" s="218">
        <f t="shared" si="66"/>
        <v>15476.984999999997</v>
      </c>
      <c r="BU60" s="218">
        <f t="shared" ref="BU60" si="135">+BU14*BU37</f>
        <v>15476.985000000001</v>
      </c>
      <c r="BV60" s="218">
        <f t="shared" si="68"/>
        <v>15476.984999999993</v>
      </c>
      <c r="BW60" s="218">
        <f t="shared" si="68"/>
        <v>15476.984999999997</v>
      </c>
      <c r="BX60" s="218">
        <f t="shared" ref="BX60" si="136">+BX14*BX37</f>
        <v>15476.984999999997</v>
      </c>
      <c r="BY60" s="218">
        <f t="shared" ref="BY60:CA60" si="137">+BY14*BY37</f>
        <v>15477.077999999996</v>
      </c>
      <c r="BZ60" s="218">
        <f t="shared" si="137"/>
        <v>15477.077999999996</v>
      </c>
      <c r="CA60" s="218">
        <f t="shared" si="137"/>
        <v>15477.077999999998</v>
      </c>
      <c r="CB60" s="218">
        <f t="shared" si="117"/>
        <v>15503.043000000001</v>
      </c>
      <c r="CC60" s="218">
        <f t="shared" si="117"/>
        <v>15503.042999999998</v>
      </c>
      <c r="CD60" s="218">
        <f t="shared" ref="CD60:CE60" si="138">+CD14*CD37</f>
        <v>15503.042999999996</v>
      </c>
      <c r="CE60" s="218">
        <f t="shared" si="138"/>
        <v>15503.042999999996</v>
      </c>
      <c r="CF60" s="396"/>
      <c r="CG60" s="218">
        <f t="shared" ref="CG60:CW60" si="139">+CG14*CG37</f>
        <v>11793.087</v>
      </c>
      <c r="CH60" s="218">
        <f t="shared" si="139"/>
        <v>11793.087</v>
      </c>
      <c r="CI60" s="218">
        <f t="shared" si="139"/>
        <v>11793.087</v>
      </c>
      <c r="CJ60" s="218">
        <f t="shared" si="139"/>
        <v>15291.500999999998</v>
      </c>
      <c r="CK60" s="218">
        <f t="shared" si="139"/>
        <v>15292.199999999999</v>
      </c>
      <c r="CL60" s="218">
        <f t="shared" si="139"/>
        <v>15128.570999999996</v>
      </c>
      <c r="CM60" s="218">
        <f t="shared" si="139"/>
        <v>15128.054999999997</v>
      </c>
      <c r="CN60" s="218">
        <f t="shared" si="139"/>
        <v>15301.5</v>
      </c>
      <c r="CO60" s="218">
        <f t="shared" si="139"/>
        <v>15301.482</v>
      </c>
      <c r="CP60" s="218">
        <f t="shared" si="139"/>
        <v>15524.892</v>
      </c>
      <c r="CQ60" s="218">
        <f t="shared" si="139"/>
        <v>15477.078</v>
      </c>
      <c r="CR60" s="218">
        <f t="shared" si="139"/>
        <v>15477.078</v>
      </c>
      <c r="CS60" s="218">
        <f t="shared" si="139"/>
        <v>15477.078</v>
      </c>
      <c r="CT60" s="218">
        <f t="shared" si="139"/>
        <v>15477.077999999996</v>
      </c>
      <c r="CU60" s="218">
        <f t="shared" si="139"/>
        <v>15477.077999999994</v>
      </c>
      <c r="CV60" s="218">
        <f t="shared" si="139"/>
        <v>15477.077999999996</v>
      </c>
      <c r="CW60" s="218">
        <f t="shared" si="139"/>
        <v>15476.985000000001</v>
      </c>
      <c r="CX60" s="218">
        <f t="shared" ref="CX60:CY60" si="140">+CX14*CX37</f>
        <v>15476.984999999997</v>
      </c>
      <c r="CY60" s="218">
        <f t="shared" si="140"/>
        <v>15477.077999999998</v>
      </c>
      <c r="CZ60" s="218">
        <f t="shared" ref="CZ60" si="141">+CZ14*CZ37</f>
        <v>15503.042999999996</v>
      </c>
    </row>
    <row r="61" spans="2:104" outlineLevel="1">
      <c r="B61" s="90" t="s">
        <v>15</v>
      </c>
      <c r="C61" s="91" t="s">
        <v>16</v>
      </c>
      <c r="D61" s="92">
        <f t="shared" ref="D61:X61" si="142">D15*D38</f>
        <v>35119.476000000002</v>
      </c>
      <c r="E61" s="92">
        <f t="shared" si="142"/>
        <v>35119.395000000004</v>
      </c>
      <c r="F61" s="92">
        <f t="shared" si="142"/>
        <v>34913.484000000004</v>
      </c>
      <c r="G61" s="92">
        <f t="shared" si="142"/>
        <v>34911.603000000003</v>
      </c>
      <c r="H61" s="92">
        <f t="shared" si="142"/>
        <v>34914.716999999997</v>
      </c>
      <c r="I61" s="92">
        <f t="shared" si="142"/>
        <v>37250.288999999997</v>
      </c>
      <c r="J61" s="92">
        <f t="shared" si="142"/>
        <v>34771.842000000004</v>
      </c>
      <c r="K61" s="92">
        <f t="shared" si="142"/>
        <v>34771.842000000004</v>
      </c>
      <c r="L61" s="92">
        <f t="shared" si="142"/>
        <v>34779.906000000003</v>
      </c>
      <c r="M61" s="92">
        <f t="shared" si="142"/>
        <v>34785.189599999998</v>
      </c>
      <c r="N61" s="92">
        <f t="shared" si="142"/>
        <v>34783.198800000006</v>
      </c>
      <c r="O61" s="92">
        <f t="shared" si="142"/>
        <v>36093.4476</v>
      </c>
      <c r="P61" s="92">
        <f t="shared" si="142"/>
        <v>36093.4476</v>
      </c>
      <c r="Q61" s="92">
        <f t="shared" si="142"/>
        <v>36099.2016</v>
      </c>
      <c r="R61" s="92">
        <f t="shared" si="142"/>
        <v>36101.200800000006</v>
      </c>
      <c r="S61" s="92">
        <f t="shared" si="142"/>
        <v>36108.282000000007</v>
      </c>
      <c r="T61" s="92">
        <f t="shared" si="142"/>
        <v>36107.383200000004</v>
      </c>
      <c r="U61" s="92">
        <f t="shared" si="142"/>
        <v>36107.383200000004</v>
      </c>
      <c r="V61" s="92">
        <f t="shared" si="142"/>
        <v>36064.560000000005</v>
      </c>
      <c r="W61" s="92">
        <f t="shared" si="142"/>
        <v>41930.28</v>
      </c>
      <c r="X61" s="92">
        <f t="shared" si="142"/>
        <v>41944.56</v>
      </c>
      <c r="Y61" s="92">
        <f t="shared" si="63"/>
        <v>41945.4</v>
      </c>
      <c r="Z61" s="92">
        <f t="shared" si="63"/>
        <v>41945.01360000002</v>
      </c>
      <c r="AA61" s="94">
        <f t="shared" si="63"/>
        <v>41945.013599999998</v>
      </c>
      <c r="AB61" s="94">
        <v>41948.659199999995</v>
      </c>
      <c r="AC61" s="94">
        <f t="shared" ref="AC61:AW61" si="143">+AC15*AC38</f>
        <v>42047.409600000006</v>
      </c>
      <c r="AD61" s="94">
        <f t="shared" si="143"/>
        <v>42148.192800000012</v>
      </c>
      <c r="AE61" s="94">
        <f t="shared" si="143"/>
        <v>42146.874000000011</v>
      </c>
      <c r="AF61" s="94">
        <f t="shared" si="143"/>
        <v>42152.560800000007</v>
      </c>
      <c r="AG61" s="94">
        <f t="shared" si="143"/>
        <v>42152.94720000001</v>
      </c>
      <c r="AH61" s="94">
        <f t="shared" si="143"/>
        <v>42152.972400000006</v>
      </c>
      <c r="AI61" s="94">
        <f t="shared" si="143"/>
        <v>42251.664000000004</v>
      </c>
      <c r="AJ61" s="94">
        <f t="shared" si="143"/>
        <v>42327.406800000004</v>
      </c>
      <c r="AK61" s="94">
        <f t="shared" si="143"/>
        <v>42567.840000000004</v>
      </c>
      <c r="AL61" s="94">
        <f t="shared" si="143"/>
        <v>42566.16</v>
      </c>
      <c r="AM61" s="94">
        <f t="shared" si="143"/>
        <v>42566.193600000006</v>
      </c>
      <c r="AN61" s="94">
        <f t="shared" si="143"/>
        <v>42545.756400000006</v>
      </c>
      <c r="AO61" s="94">
        <f t="shared" si="143"/>
        <v>42545.756400000006</v>
      </c>
      <c r="AP61" s="94">
        <f t="shared" si="143"/>
        <v>42566.479200000002</v>
      </c>
      <c r="AQ61" s="94">
        <f t="shared" si="143"/>
        <v>42869.223600000005</v>
      </c>
      <c r="AR61" s="94">
        <f t="shared" si="143"/>
        <v>43183.005599999997</v>
      </c>
      <c r="AS61" s="94">
        <f t="shared" si="143"/>
        <v>43884.077999999994</v>
      </c>
      <c r="AT61" s="94">
        <f t="shared" si="143"/>
        <v>43884.077999999994</v>
      </c>
      <c r="AU61" s="94">
        <f t="shared" si="143"/>
        <v>43951.051200000002</v>
      </c>
      <c r="AV61" s="94">
        <f t="shared" si="143"/>
        <v>48834.501333333319</v>
      </c>
      <c r="AW61" s="94">
        <f t="shared" si="143"/>
        <v>48834.501333333319</v>
      </c>
      <c r="AX61" s="94">
        <v>48832.757244</v>
      </c>
      <c r="AY61" s="94">
        <f t="shared" ref="AY61:BK61" si="144">+AY15*AY38</f>
        <v>48832.757244</v>
      </c>
      <c r="AZ61" s="94">
        <f t="shared" si="144"/>
        <v>48832.458588000001</v>
      </c>
      <c r="BA61" s="94">
        <f t="shared" si="144"/>
        <v>48832.458588000001</v>
      </c>
      <c r="BB61" s="94">
        <f t="shared" si="144"/>
        <v>48832.458588000001</v>
      </c>
      <c r="BC61" s="94">
        <f t="shared" si="144"/>
        <v>48832.458588000001</v>
      </c>
      <c r="BD61" s="94">
        <f t="shared" si="144"/>
        <v>48837.227750999999</v>
      </c>
      <c r="BE61" s="94">
        <f t="shared" si="144"/>
        <v>48837.227750999999</v>
      </c>
      <c r="BF61" s="94">
        <f t="shared" si="144"/>
        <v>48837.227750999984</v>
      </c>
      <c r="BG61" s="94">
        <f t="shared" si="144"/>
        <v>48837.227750999999</v>
      </c>
      <c r="BH61" s="94">
        <f t="shared" si="144"/>
        <v>48838.797575100005</v>
      </c>
      <c r="BI61" s="94">
        <f t="shared" si="144"/>
        <v>48836.930915100005</v>
      </c>
      <c r="BJ61" s="94">
        <f t="shared" si="144"/>
        <v>48836.930915100005</v>
      </c>
      <c r="BK61" s="209">
        <f t="shared" si="144"/>
        <v>48835.250921100007</v>
      </c>
      <c r="BL61" s="209">
        <v>48822.454966800004</v>
      </c>
      <c r="BM61" s="209">
        <f t="shared" si="66"/>
        <v>48809.061681300009</v>
      </c>
      <c r="BN61" s="209">
        <f t="shared" si="66"/>
        <v>48809.061681300016</v>
      </c>
      <c r="BO61" s="218">
        <f t="shared" si="66"/>
        <v>48809.061681300002</v>
      </c>
      <c r="BP61" s="218">
        <f t="shared" si="66"/>
        <v>48809.061681300002</v>
      </c>
      <c r="BQ61" s="218">
        <f t="shared" si="66"/>
        <v>48809.061681300009</v>
      </c>
      <c r="BR61" s="218">
        <f t="shared" si="66"/>
        <v>48809.061681300009</v>
      </c>
      <c r="BS61" s="218">
        <f t="shared" si="66"/>
        <v>48809.061681299987</v>
      </c>
      <c r="BT61" s="218">
        <f t="shared" si="66"/>
        <v>48809.061681299987</v>
      </c>
      <c r="BU61" s="218">
        <f t="shared" ref="BU61" si="145">+BU15*BU38</f>
        <v>48809.061681299994</v>
      </c>
      <c r="BV61" s="218">
        <f t="shared" si="68"/>
        <v>48818.721646799997</v>
      </c>
      <c r="BW61" s="218">
        <f t="shared" si="68"/>
        <v>48818.721646799997</v>
      </c>
      <c r="BX61" s="218">
        <f t="shared" ref="BX61" si="146">+BX15*BX38</f>
        <v>48818.721646799997</v>
      </c>
      <c r="BY61" s="218">
        <f t="shared" ref="BY61:CA61" si="147">+BY15*BY38</f>
        <v>48818.721646800004</v>
      </c>
      <c r="BZ61" s="218">
        <f t="shared" si="147"/>
        <v>48819.374977799998</v>
      </c>
      <c r="CA61" s="218">
        <f t="shared" si="147"/>
        <v>61813.045904999992</v>
      </c>
      <c r="CB61" s="218">
        <f t="shared" ref="CB61:CC61" si="148">+CB15*CB38</f>
        <v>61813.045904999992</v>
      </c>
      <c r="CC61" s="218">
        <f t="shared" si="148"/>
        <v>61893.937616100018</v>
      </c>
      <c r="CD61" s="218">
        <f t="shared" ref="CD61:CE61" si="149">+CD15*CD38</f>
        <v>61893.937616100018</v>
      </c>
      <c r="CE61" s="218">
        <f t="shared" si="149"/>
        <v>61893.937616100018</v>
      </c>
      <c r="CF61" s="396"/>
      <c r="CG61" s="218">
        <f t="shared" ref="CG61:CW61" si="150">+CG15*CG38</f>
        <v>34911.603000000003</v>
      </c>
      <c r="CH61" s="218">
        <f t="shared" si="150"/>
        <v>34771.842000000004</v>
      </c>
      <c r="CI61" s="218">
        <f t="shared" si="150"/>
        <v>36093.4476</v>
      </c>
      <c r="CJ61" s="218">
        <f t="shared" si="150"/>
        <v>36108.282000000007</v>
      </c>
      <c r="CK61" s="218">
        <f t="shared" si="150"/>
        <v>41930.28</v>
      </c>
      <c r="CL61" s="218">
        <f t="shared" si="150"/>
        <v>41945.013599999998</v>
      </c>
      <c r="CM61" s="218">
        <f t="shared" si="150"/>
        <v>42146.874000000011</v>
      </c>
      <c r="CN61" s="218">
        <f t="shared" si="150"/>
        <v>42251.664000000004</v>
      </c>
      <c r="CO61" s="218">
        <f t="shared" si="150"/>
        <v>42566.193600000006</v>
      </c>
      <c r="CP61" s="218">
        <f t="shared" si="150"/>
        <v>42869.223600000005</v>
      </c>
      <c r="CQ61" s="218">
        <f t="shared" si="150"/>
        <v>43951.051200000002</v>
      </c>
      <c r="CR61" s="218">
        <f t="shared" si="150"/>
        <v>48832.757244</v>
      </c>
      <c r="CS61" s="218">
        <f t="shared" si="150"/>
        <v>48832.458588000001</v>
      </c>
      <c r="CT61" s="218">
        <f t="shared" si="150"/>
        <v>48837.227750999999</v>
      </c>
      <c r="CU61" s="218">
        <f t="shared" si="150"/>
        <v>48835.250921100007</v>
      </c>
      <c r="CV61" s="218">
        <f t="shared" si="150"/>
        <v>48809.061681300002</v>
      </c>
      <c r="CW61" s="218">
        <f t="shared" si="150"/>
        <v>48809.061681299987</v>
      </c>
      <c r="CX61" s="218">
        <f t="shared" ref="CX61:CY61" si="151">+CX15*CX38</f>
        <v>48818.721646799997</v>
      </c>
      <c r="CY61" s="218">
        <f t="shared" si="151"/>
        <v>61813.045904999992</v>
      </c>
      <c r="CZ61" s="218">
        <f t="shared" ref="CZ61" si="152">+CZ15*CZ38</f>
        <v>61893.937616100018</v>
      </c>
    </row>
    <row r="62" spans="2:104" outlineLevel="1">
      <c r="B62" s="90" t="s">
        <v>17</v>
      </c>
      <c r="C62" s="91" t="s">
        <v>4</v>
      </c>
      <c r="D62" s="92">
        <f t="shared" ref="D62:X62" si="153">D16*D39</f>
        <v>0</v>
      </c>
      <c r="E62" s="92">
        <f t="shared" si="153"/>
        <v>0</v>
      </c>
      <c r="F62" s="92">
        <f t="shared" si="153"/>
        <v>0</v>
      </c>
      <c r="G62" s="92">
        <f t="shared" si="153"/>
        <v>0</v>
      </c>
      <c r="H62" s="92">
        <f t="shared" si="153"/>
        <v>0</v>
      </c>
      <c r="I62" s="92">
        <f t="shared" si="153"/>
        <v>14695.078324960001</v>
      </c>
      <c r="J62" s="92">
        <f t="shared" si="153"/>
        <v>13027.963197370002</v>
      </c>
      <c r="K62" s="92">
        <f t="shared" si="153"/>
        <v>13027.963197370002</v>
      </c>
      <c r="L62" s="92">
        <f t="shared" si="153"/>
        <v>13021.912266990001</v>
      </c>
      <c r="M62" s="92">
        <f t="shared" si="153"/>
        <v>13021.233423</v>
      </c>
      <c r="N62" s="92">
        <f t="shared" si="153"/>
        <v>13553.17892588</v>
      </c>
      <c r="O62" s="92">
        <f t="shared" si="153"/>
        <v>13553.413587999999</v>
      </c>
      <c r="P62" s="92">
        <f t="shared" si="153"/>
        <v>13553.413587999999</v>
      </c>
      <c r="Q62" s="92">
        <f t="shared" si="153"/>
        <v>13676.778816800001</v>
      </c>
      <c r="R62" s="92">
        <f t="shared" si="153"/>
        <v>13197.925974</v>
      </c>
      <c r="S62" s="92">
        <f t="shared" si="153"/>
        <v>13197.925974</v>
      </c>
      <c r="T62" s="92">
        <f t="shared" si="153"/>
        <v>13197.925974</v>
      </c>
      <c r="U62" s="92">
        <f t="shared" si="153"/>
        <v>13197.925974</v>
      </c>
      <c r="V62" s="92">
        <f t="shared" si="153"/>
        <v>16645.727483999999</v>
      </c>
      <c r="W62" s="92">
        <f t="shared" si="153"/>
        <v>16650.11</v>
      </c>
      <c r="X62" s="92">
        <f t="shared" si="153"/>
        <v>16650.11</v>
      </c>
      <c r="Y62" s="92">
        <f t="shared" si="63"/>
        <v>16645.7965</v>
      </c>
      <c r="Z62" s="92">
        <f t="shared" si="63"/>
        <v>16644.822102499998</v>
      </c>
      <c r="AA62" s="94">
        <f t="shared" si="63"/>
        <v>16644.860692499999</v>
      </c>
      <c r="AB62" s="94">
        <v>16644.870340000001</v>
      </c>
      <c r="AC62" s="94">
        <f t="shared" ref="AC62:AW62" si="154">+AC16*AC39</f>
        <v>16649.183599999997</v>
      </c>
      <c r="AD62" s="94">
        <f t="shared" si="154"/>
        <v>16649.183599999997</v>
      </c>
      <c r="AE62" s="94">
        <f t="shared" si="154"/>
        <v>16649.183599999997</v>
      </c>
      <c r="AF62" s="94">
        <f t="shared" si="154"/>
        <v>16649.183599999997</v>
      </c>
      <c r="AG62" s="94">
        <f t="shared" si="154"/>
        <v>16686.123799999998</v>
      </c>
      <c r="AH62" s="94">
        <f t="shared" si="154"/>
        <v>16686.123799999998</v>
      </c>
      <c r="AI62" s="94">
        <f t="shared" si="154"/>
        <v>16682.176949999997</v>
      </c>
      <c r="AJ62" s="94">
        <f t="shared" si="154"/>
        <v>16789.542850000002</v>
      </c>
      <c r="AK62" s="94">
        <f t="shared" si="154"/>
        <v>16789.07</v>
      </c>
      <c r="AL62" s="94">
        <f t="shared" si="154"/>
        <v>16789.07</v>
      </c>
      <c r="AM62" s="94">
        <f t="shared" si="154"/>
        <v>17152.382850000002</v>
      </c>
      <c r="AN62" s="94">
        <f t="shared" si="154"/>
        <v>17368.591100000001</v>
      </c>
      <c r="AO62" s="94">
        <f t="shared" si="154"/>
        <v>16943.508600000001</v>
      </c>
      <c r="AP62" s="94">
        <f t="shared" si="154"/>
        <v>18519.720299999997</v>
      </c>
      <c r="AQ62" s="94">
        <f t="shared" si="154"/>
        <v>18519.720299999997</v>
      </c>
      <c r="AR62" s="94">
        <f t="shared" si="154"/>
        <v>18519.720299999997</v>
      </c>
      <c r="AS62" s="94">
        <f t="shared" si="154"/>
        <v>18519.720299999997</v>
      </c>
      <c r="AT62" s="94">
        <f t="shared" si="154"/>
        <v>18519.720299999997</v>
      </c>
      <c r="AU62" s="94">
        <f t="shared" si="154"/>
        <v>18580.959200000001</v>
      </c>
      <c r="AV62" s="94">
        <f t="shared" si="154"/>
        <v>18580.959200000001</v>
      </c>
      <c r="AW62" s="94">
        <f t="shared" si="154"/>
        <v>18580.959200000001</v>
      </c>
      <c r="AX62" s="94">
        <v>18580.959200000001</v>
      </c>
      <c r="AY62" s="94">
        <f t="shared" ref="AY62:BK62" si="155">+AY16*AY39</f>
        <v>20376.216249999998</v>
      </c>
      <c r="AZ62" s="94">
        <f t="shared" si="155"/>
        <v>20368.795399999999</v>
      </c>
      <c r="BA62" s="94">
        <f t="shared" si="155"/>
        <v>20368.795399999999</v>
      </c>
      <c r="BB62" s="94">
        <f t="shared" si="155"/>
        <v>20368.795399999999</v>
      </c>
      <c r="BC62" s="94">
        <f t="shared" si="155"/>
        <v>20368.795399999999</v>
      </c>
      <c r="BD62" s="94">
        <f t="shared" si="155"/>
        <v>20368.795399999999</v>
      </c>
      <c r="BE62" s="94">
        <f t="shared" si="155"/>
        <v>20368.795399999995</v>
      </c>
      <c r="BF62" s="94">
        <f t="shared" si="155"/>
        <v>20368.795399999995</v>
      </c>
      <c r="BG62" s="94">
        <f t="shared" si="155"/>
        <v>20368.795399999995</v>
      </c>
      <c r="BH62" s="94">
        <f t="shared" si="155"/>
        <v>20328.2654</v>
      </c>
      <c r="BI62" s="94">
        <f t="shared" si="155"/>
        <v>20368.795399999995</v>
      </c>
      <c r="BJ62" s="94">
        <f t="shared" si="155"/>
        <v>20368.795399999999</v>
      </c>
      <c r="BK62" s="209">
        <f t="shared" si="155"/>
        <v>20368.795400000003</v>
      </c>
      <c r="BL62" s="209">
        <v>20368.795399999999</v>
      </c>
      <c r="BM62" s="209">
        <f t="shared" si="66"/>
        <v>20368.361149999997</v>
      </c>
      <c r="BN62" s="209">
        <f t="shared" si="66"/>
        <v>20368.361150000001</v>
      </c>
      <c r="BO62" s="218">
        <f t="shared" si="66"/>
        <v>20368.361149999997</v>
      </c>
      <c r="BP62" s="218">
        <f t="shared" si="66"/>
        <v>20368.361149999997</v>
      </c>
      <c r="BQ62" s="218">
        <f t="shared" si="66"/>
        <v>20368.361149999997</v>
      </c>
      <c r="BR62" s="218">
        <f t="shared" si="66"/>
        <v>20368.361149999997</v>
      </c>
      <c r="BS62" s="218">
        <f t="shared" si="66"/>
        <v>20368.361150000001</v>
      </c>
      <c r="BT62" s="218">
        <f t="shared" si="66"/>
        <v>20361.60615</v>
      </c>
      <c r="BU62" s="218">
        <f t="shared" ref="BU62" si="156">+BU16*BU39</f>
        <v>20361.60615</v>
      </c>
      <c r="BV62" s="218">
        <f t="shared" si="68"/>
        <v>20361.606149999996</v>
      </c>
      <c r="BW62" s="218">
        <f t="shared" si="68"/>
        <v>20361.606149999996</v>
      </c>
      <c r="BX62" s="218">
        <f t="shared" ref="BX62" si="157">+BX16*BX39</f>
        <v>20350.663049999999</v>
      </c>
      <c r="BY62" s="218">
        <f t="shared" ref="BY62:CA62" si="158">+BY16*BY39</f>
        <v>20344.950249999998</v>
      </c>
      <c r="BZ62" s="218">
        <f t="shared" si="158"/>
        <v>20337.471499999996</v>
      </c>
      <c r="CA62" s="218">
        <f t="shared" si="158"/>
        <v>20337.471499999996</v>
      </c>
      <c r="CB62" s="218">
        <f t="shared" ref="CB62:CC62" si="159">+CB16*CB39</f>
        <v>20401.634349999997</v>
      </c>
      <c r="CC62" s="218">
        <f t="shared" si="159"/>
        <v>20448.533349999994</v>
      </c>
      <c r="CD62" s="218">
        <f t="shared" ref="CD62:CE62" si="160">+CD16*CD39</f>
        <v>20431.163349999999</v>
      </c>
      <c r="CE62" s="218">
        <f t="shared" si="160"/>
        <v>20413.310849999998</v>
      </c>
      <c r="CF62" s="396"/>
      <c r="CG62" s="218">
        <f t="shared" ref="CG62:CW62" si="161">+CG16*CG39</f>
        <v>0</v>
      </c>
      <c r="CH62" s="218">
        <f t="shared" si="161"/>
        <v>13027.963197370002</v>
      </c>
      <c r="CI62" s="218">
        <f t="shared" si="161"/>
        <v>13553.413587999999</v>
      </c>
      <c r="CJ62" s="218">
        <f t="shared" si="161"/>
        <v>13197.925974</v>
      </c>
      <c r="CK62" s="218">
        <f t="shared" si="161"/>
        <v>16650.11</v>
      </c>
      <c r="CL62" s="218">
        <f t="shared" si="161"/>
        <v>16644.860692499999</v>
      </c>
      <c r="CM62" s="218">
        <f t="shared" si="161"/>
        <v>16649.183599999997</v>
      </c>
      <c r="CN62" s="218">
        <f t="shared" si="161"/>
        <v>16682.176949999997</v>
      </c>
      <c r="CO62" s="218">
        <f t="shared" si="161"/>
        <v>17152.382850000002</v>
      </c>
      <c r="CP62" s="218">
        <f t="shared" si="161"/>
        <v>18519.720299999997</v>
      </c>
      <c r="CQ62" s="218">
        <f t="shared" si="161"/>
        <v>18580.959200000001</v>
      </c>
      <c r="CR62" s="218">
        <f t="shared" si="161"/>
        <v>20376.216249999998</v>
      </c>
      <c r="CS62" s="218">
        <f t="shared" si="161"/>
        <v>20368.795399999999</v>
      </c>
      <c r="CT62" s="218">
        <f t="shared" si="161"/>
        <v>20368.795399999995</v>
      </c>
      <c r="CU62" s="218">
        <f t="shared" si="161"/>
        <v>20368.795400000003</v>
      </c>
      <c r="CV62" s="218">
        <f t="shared" si="161"/>
        <v>20368.361149999997</v>
      </c>
      <c r="CW62" s="218">
        <f t="shared" si="161"/>
        <v>20368.361150000001</v>
      </c>
      <c r="CX62" s="218">
        <f t="shared" ref="CX62:CY62" si="162">+CX16*CX39</f>
        <v>20361.606149999996</v>
      </c>
      <c r="CY62" s="218">
        <f t="shared" si="162"/>
        <v>20337.471499999996</v>
      </c>
      <c r="CZ62" s="218">
        <f t="shared" ref="CZ62" si="163">+CZ16*CZ39</f>
        <v>20413.310849999998</v>
      </c>
    </row>
    <row r="63" spans="2:104" outlineLevel="1">
      <c r="B63" s="90" t="s">
        <v>18</v>
      </c>
      <c r="C63" s="91" t="s">
        <v>6</v>
      </c>
      <c r="D63" s="92">
        <v>0</v>
      </c>
      <c r="E63" s="92">
        <v>0</v>
      </c>
      <c r="F63" s="92">
        <v>0</v>
      </c>
      <c r="G63" s="92">
        <v>0</v>
      </c>
      <c r="H63" s="92">
        <v>0</v>
      </c>
      <c r="I63" s="92">
        <v>0</v>
      </c>
      <c r="J63" s="92">
        <v>0</v>
      </c>
      <c r="K63" s="92">
        <v>0</v>
      </c>
      <c r="L63" s="92">
        <f t="shared" ref="L63:X63" si="164">L17*L40</f>
        <v>0</v>
      </c>
      <c r="M63" s="92">
        <f t="shared" si="164"/>
        <v>9016.14</v>
      </c>
      <c r="N63" s="92">
        <f t="shared" si="164"/>
        <v>9016.14</v>
      </c>
      <c r="O63" s="92">
        <f t="shared" si="164"/>
        <v>9016.14</v>
      </c>
      <c r="P63" s="92">
        <f t="shared" si="164"/>
        <v>9016.14</v>
      </c>
      <c r="Q63" s="92">
        <f t="shared" si="164"/>
        <v>9016.14</v>
      </c>
      <c r="R63" s="92">
        <f t="shared" si="164"/>
        <v>9016.14</v>
      </c>
      <c r="S63" s="92">
        <f t="shared" si="164"/>
        <v>9016.14</v>
      </c>
      <c r="T63" s="92">
        <f t="shared" si="164"/>
        <v>8657.932499999999</v>
      </c>
      <c r="U63" s="92">
        <f t="shared" si="164"/>
        <v>8657.932499999999</v>
      </c>
      <c r="V63" s="92">
        <f t="shared" si="164"/>
        <v>8657.932499999999</v>
      </c>
      <c r="W63" s="92">
        <f t="shared" si="164"/>
        <v>14457.5</v>
      </c>
      <c r="X63" s="92">
        <f t="shared" si="164"/>
        <v>14505</v>
      </c>
      <c r="Y63" s="92">
        <f t="shared" si="63"/>
        <v>14499.375</v>
      </c>
      <c r="Z63" s="92">
        <f t="shared" si="63"/>
        <v>14583.906249999996</v>
      </c>
      <c r="AA63" s="94">
        <f t="shared" si="63"/>
        <v>14586.587500000001</v>
      </c>
      <c r="AB63" s="94">
        <v>14586.587500000001</v>
      </c>
      <c r="AC63" s="94">
        <f t="shared" ref="AC63:AW63" si="165">+AC17*AC40</f>
        <v>14586.587499999998</v>
      </c>
      <c r="AD63" s="94">
        <f t="shared" si="165"/>
        <v>14370.6875</v>
      </c>
      <c r="AE63" s="94">
        <f t="shared" si="165"/>
        <v>14370.118750000001</v>
      </c>
      <c r="AF63" s="94">
        <f t="shared" si="165"/>
        <v>14410.65625</v>
      </c>
      <c r="AG63" s="94">
        <f t="shared" si="165"/>
        <v>14410.65625</v>
      </c>
      <c r="AH63" s="94">
        <f t="shared" si="165"/>
        <v>14410.65625</v>
      </c>
      <c r="AI63" s="94">
        <f t="shared" si="165"/>
        <v>14410.65625</v>
      </c>
      <c r="AJ63" s="94">
        <f t="shared" si="165"/>
        <v>14410.65625</v>
      </c>
      <c r="AK63" s="94">
        <f t="shared" si="165"/>
        <v>14410.625</v>
      </c>
      <c r="AL63" s="94">
        <f t="shared" si="165"/>
        <v>14410.625</v>
      </c>
      <c r="AM63" s="94">
        <f t="shared" si="165"/>
        <v>14410.65625</v>
      </c>
      <c r="AN63" s="94">
        <f t="shared" si="165"/>
        <v>14410.65625</v>
      </c>
      <c r="AO63" s="94">
        <f t="shared" si="165"/>
        <v>14410.65625</v>
      </c>
      <c r="AP63" s="94">
        <f t="shared" si="165"/>
        <v>14410.65625</v>
      </c>
      <c r="AQ63" s="94">
        <f t="shared" si="165"/>
        <v>14410.65625</v>
      </c>
      <c r="AR63" s="94">
        <f t="shared" si="165"/>
        <v>14410.65625</v>
      </c>
      <c r="AS63" s="94">
        <f t="shared" si="165"/>
        <v>14410.65625</v>
      </c>
      <c r="AT63" s="94">
        <f t="shared" si="165"/>
        <v>14410.65625</v>
      </c>
      <c r="AU63" s="94">
        <f t="shared" si="165"/>
        <v>14410.65625</v>
      </c>
      <c r="AV63" s="94">
        <f t="shared" si="165"/>
        <v>14410.65625</v>
      </c>
      <c r="AW63" s="94">
        <f t="shared" si="165"/>
        <v>14410.65625</v>
      </c>
      <c r="AX63" s="94">
        <v>14392.168750000001</v>
      </c>
      <c r="AY63" s="94">
        <f t="shared" ref="AY63:BK63" si="166">+AY17*AY40</f>
        <v>14442.375</v>
      </c>
      <c r="AZ63" s="94">
        <f t="shared" si="166"/>
        <v>14442.375</v>
      </c>
      <c r="BA63" s="94">
        <f t="shared" si="166"/>
        <v>14442.375</v>
      </c>
      <c r="BB63" s="94">
        <f t="shared" si="166"/>
        <v>14442.375</v>
      </c>
      <c r="BC63" s="94">
        <f t="shared" si="166"/>
        <v>14442.375</v>
      </c>
      <c r="BD63" s="94">
        <f t="shared" si="166"/>
        <v>14442.375</v>
      </c>
      <c r="BE63" s="94">
        <f t="shared" si="166"/>
        <v>14442.375000000002</v>
      </c>
      <c r="BF63" s="94">
        <f t="shared" si="166"/>
        <v>14442.375000000002</v>
      </c>
      <c r="BG63" s="94">
        <f t="shared" si="166"/>
        <v>14442.374999999996</v>
      </c>
      <c r="BH63" s="94">
        <f t="shared" si="166"/>
        <v>22906.469999999998</v>
      </c>
      <c r="BI63" s="94">
        <f t="shared" si="166"/>
        <v>23107.799999999996</v>
      </c>
      <c r="BJ63" s="94">
        <f t="shared" si="166"/>
        <v>23107.8</v>
      </c>
      <c r="BK63" s="209">
        <f t="shared" si="166"/>
        <v>23328.599999999995</v>
      </c>
      <c r="BL63" s="209">
        <v>23328.6</v>
      </c>
      <c r="BM63" s="209">
        <f t="shared" ref="BM63:BT71" si="167">+BM17*BM40</f>
        <v>23328.599999999995</v>
      </c>
      <c r="BN63" s="209">
        <f t="shared" si="167"/>
        <v>23328.599999999995</v>
      </c>
      <c r="BO63" s="218">
        <f t="shared" si="167"/>
        <v>23328.6</v>
      </c>
      <c r="BP63" s="218">
        <f t="shared" si="167"/>
        <v>23328.599999999995</v>
      </c>
      <c r="BQ63" s="218">
        <f t="shared" si="167"/>
        <v>23274.149999999998</v>
      </c>
      <c r="BR63" s="218">
        <f t="shared" si="167"/>
        <v>23328.6</v>
      </c>
      <c r="BS63" s="218">
        <f t="shared" si="167"/>
        <v>23328.599999999995</v>
      </c>
      <c r="BT63" s="218">
        <f t="shared" si="167"/>
        <v>23335.739999999998</v>
      </c>
      <c r="BU63" s="218">
        <f t="shared" ref="BU63" si="168">+BU17*BU40</f>
        <v>23335.739999999998</v>
      </c>
      <c r="BV63" s="218">
        <f t="shared" si="68"/>
        <v>23335.74</v>
      </c>
      <c r="BW63" s="218">
        <f t="shared" si="68"/>
        <v>23335.74</v>
      </c>
      <c r="BX63" s="218">
        <f t="shared" ref="BX63" si="169">+BX17*BX40</f>
        <v>23335.740000000005</v>
      </c>
      <c r="BY63" s="218">
        <f t="shared" ref="BY63:CA63" si="170">+BY17*BY40</f>
        <v>23335.560000000005</v>
      </c>
      <c r="BZ63" s="218">
        <f t="shared" si="170"/>
        <v>23335.56</v>
      </c>
      <c r="CA63" s="218">
        <f t="shared" si="170"/>
        <v>23335.560000000005</v>
      </c>
      <c r="CB63" s="218">
        <f t="shared" ref="CB63:CC63" si="171">+CB17*CB40</f>
        <v>23335.560000000005</v>
      </c>
      <c r="CC63" s="218">
        <f t="shared" si="171"/>
        <v>23335.56</v>
      </c>
      <c r="CD63" s="218">
        <f t="shared" ref="CD63:CE63" si="172">+CD17*CD40</f>
        <v>23357.94</v>
      </c>
      <c r="CE63" s="218">
        <f t="shared" si="172"/>
        <v>23357.940000000002</v>
      </c>
      <c r="CF63" s="396"/>
      <c r="CG63" s="218">
        <f t="shared" ref="CG63:CW63" si="173">+CG17*CG40</f>
        <v>0</v>
      </c>
      <c r="CH63" s="218">
        <f t="shared" si="173"/>
        <v>0</v>
      </c>
      <c r="CI63" s="218">
        <f t="shared" si="173"/>
        <v>9016.14</v>
      </c>
      <c r="CJ63" s="218">
        <f t="shared" si="173"/>
        <v>9016.14</v>
      </c>
      <c r="CK63" s="218">
        <f t="shared" si="173"/>
        <v>14457.5</v>
      </c>
      <c r="CL63" s="218">
        <f t="shared" si="173"/>
        <v>14586.587500000001</v>
      </c>
      <c r="CM63" s="218">
        <f t="shared" si="173"/>
        <v>14370.118750000001</v>
      </c>
      <c r="CN63" s="218">
        <f t="shared" si="173"/>
        <v>14410.65625</v>
      </c>
      <c r="CO63" s="218">
        <f t="shared" si="173"/>
        <v>14410.65625</v>
      </c>
      <c r="CP63" s="218">
        <f t="shared" si="173"/>
        <v>14410.65625</v>
      </c>
      <c r="CQ63" s="218">
        <f t="shared" si="173"/>
        <v>14410.65625</v>
      </c>
      <c r="CR63" s="218">
        <f t="shared" si="173"/>
        <v>14442.375</v>
      </c>
      <c r="CS63" s="218">
        <f t="shared" si="173"/>
        <v>14442.375</v>
      </c>
      <c r="CT63" s="218">
        <f t="shared" si="173"/>
        <v>14442.374999999996</v>
      </c>
      <c r="CU63" s="218">
        <f t="shared" si="173"/>
        <v>23328.599999999995</v>
      </c>
      <c r="CV63" s="218">
        <f t="shared" si="173"/>
        <v>23328.6</v>
      </c>
      <c r="CW63" s="218">
        <f t="shared" si="173"/>
        <v>23328.599999999995</v>
      </c>
      <c r="CX63" s="218">
        <f t="shared" ref="CX63:CY63" si="174">+CX17*CX40</f>
        <v>23335.74</v>
      </c>
      <c r="CY63" s="218">
        <f t="shared" si="174"/>
        <v>23335.560000000005</v>
      </c>
      <c r="CZ63" s="218">
        <f t="shared" ref="CZ63" si="175">+CZ17*CZ40</f>
        <v>23357.940000000002</v>
      </c>
    </row>
    <row r="64" spans="2:104" outlineLevel="1">
      <c r="B64" s="77" t="s">
        <v>19</v>
      </c>
      <c r="C64" s="91" t="s">
        <v>20</v>
      </c>
      <c r="D64" s="92">
        <f t="shared" ref="D64:K65" si="176">D18*D41</f>
        <v>7200</v>
      </c>
      <c r="E64" s="92">
        <f t="shared" si="176"/>
        <v>7200</v>
      </c>
      <c r="F64" s="92">
        <f t="shared" si="176"/>
        <v>7200</v>
      </c>
      <c r="G64" s="92">
        <f t="shared" si="176"/>
        <v>7200</v>
      </c>
      <c r="H64" s="92">
        <f t="shared" si="176"/>
        <v>14400</v>
      </c>
      <c r="I64" s="92">
        <f t="shared" si="176"/>
        <v>14400</v>
      </c>
      <c r="J64" s="92">
        <f t="shared" si="176"/>
        <v>14400</v>
      </c>
      <c r="K64" s="92">
        <f t="shared" si="176"/>
        <v>14400</v>
      </c>
      <c r="L64" s="92">
        <f t="shared" ref="L64:X64" si="177">L18*L41</f>
        <v>14400</v>
      </c>
      <c r="M64" s="92">
        <f t="shared" si="177"/>
        <v>14400</v>
      </c>
      <c r="N64" s="92">
        <f t="shared" si="177"/>
        <v>14400</v>
      </c>
      <c r="O64" s="92">
        <f t="shared" si="177"/>
        <v>68186.7</v>
      </c>
      <c r="P64" s="92">
        <f t="shared" si="177"/>
        <v>68186.7</v>
      </c>
      <c r="Q64" s="92">
        <f t="shared" si="177"/>
        <v>68191.97</v>
      </c>
      <c r="R64" s="92">
        <f t="shared" si="177"/>
        <v>68041</v>
      </c>
      <c r="S64" s="92">
        <f t="shared" si="177"/>
        <v>68040.72</v>
      </c>
      <c r="T64" s="92">
        <f t="shared" si="177"/>
        <v>68148.61</v>
      </c>
      <c r="U64" s="92">
        <f t="shared" si="177"/>
        <v>68228.61</v>
      </c>
      <c r="V64" s="92">
        <f t="shared" si="177"/>
        <v>68404.5</v>
      </c>
      <c r="W64" s="92">
        <f t="shared" si="177"/>
        <v>68400</v>
      </c>
      <c r="X64" s="92">
        <f t="shared" si="177"/>
        <v>68407</v>
      </c>
      <c r="Y64" s="92">
        <f t="shared" si="63"/>
        <v>68407</v>
      </c>
      <c r="Z64" s="92">
        <f t="shared" si="63"/>
        <v>68430.76999999999</v>
      </c>
      <c r="AA64" s="94">
        <f t="shared" si="63"/>
        <v>68212.14</v>
      </c>
      <c r="AB64" s="94">
        <v>68212.14</v>
      </c>
      <c r="AC64" s="94">
        <f t="shared" ref="AC64:AW64" si="178">+AC18*AC41</f>
        <v>68212.140000000014</v>
      </c>
      <c r="AD64" s="94">
        <f t="shared" si="178"/>
        <v>68212.14</v>
      </c>
      <c r="AE64" s="94">
        <f t="shared" si="178"/>
        <v>68212.140000000014</v>
      </c>
      <c r="AF64" s="94">
        <f t="shared" si="178"/>
        <v>68261.410000000018</v>
      </c>
      <c r="AG64" s="94">
        <f t="shared" si="178"/>
        <v>68212.33</v>
      </c>
      <c r="AH64" s="94">
        <f t="shared" si="178"/>
        <v>68499.53</v>
      </c>
      <c r="AI64" s="94">
        <f t="shared" si="178"/>
        <v>69116.83</v>
      </c>
      <c r="AJ64" s="94">
        <f t="shared" si="178"/>
        <v>69048.06</v>
      </c>
      <c r="AK64" s="94">
        <f t="shared" si="178"/>
        <v>69058</v>
      </c>
      <c r="AL64" s="94">
        <f t="shared" si="178"/>
        <v>69058</v>
      </c>
      <c r="AM64" s="94">
        <f t="shared" si="178"/>
        <v>73106.69</v>
      </c>
      <c r="AN64" s="94">
        <f t="shared" si="178"/>
        <v>73126.25</v>
      </c>
      <c r="AO64" s="94">
        <f t="shared" si="178"/>
        <v>73104.460000000006</v>
      </c>
      <c r="AP64" s="94">
        <f t="shared" si="178"/>
        <v>73038.460000000006</v>
      </c>
      <c r="AQ64" s="94">
        <f t="shared" si="178"/>
        <v>73033.960000000006</v>
      </c>
      <c r="AR64" s="94">
        <f t="shared" si="178"/>
        <v>73000.789999999994</v>
      </c>
      <c r="AS64" s="94">
        <f t="shared" si="178"/>
        <v>73000.789999999994</v>
      </c>
      <c r="AT64" s="94">
        <f t="shared" si="178"/>
        <v>73000.789999999994</v>
      </c>
      <c r="AU64" s="94">
        <f t="shared" si="178"/>
        <v>73000.789999999994</v>
      </c>
      <c r="AV64" s="94">
        <f t="shared" si="178"/>
        <v>72878.77</v>
      </c>
      <c r="AW64" s="94">
        <f t="shared" si="178"/>
        <v>73001.09</v>
      </c>
      <c r="AX64" s="94">
        <v>73001.09</v>
      </c>
      <c r="AY64" s="94">
        <f t="shared" ref="AY64:BK64" si="179">+AY18*AY41</f>
        <v>73001.09</v>
      </c>
      <c r="AZ64" s="94">
        <f t="shared" si="179"/>
        <v>73001.09</v>
      </c>
      <c r="BA64" s="94">
        <f t="shared" si="179"/>
        <v>73001.09</v>
      </c>
      <c r="BB64" s="94">
        <f t="shared" si="179"/>
        <v>72719.17</v>
      </c>
      <c r="BC64" s="94">
        <f t="shared" si="179"/>
        <v>72706.37</v>
      </c>
      <c r="BD64" s="94">
        <f t="shared" si="179"/>
        <v>72706.61</v>
      </c>
      <c r="BE64" s="94">
        <f t="shared" si="179"/>
        <v>72451.40999999996</v>
      </c>
      <c r="BF64" s="94">
        <f t="shared" si="179"/>
        <v>72146.859999999971</v>
      </c>
      <c r="BG64" s="94">
        <f t="shared" si="179"/>
        <v>72147.799999999974</v>
      </c>
      <c r="BH64" s="94">
        <f t="shared" si="179"/>
        <v>72147.799999999974</v>
      </c>
      <c r="BI64" s="94">
        <f t="shared" si="179"/>
        <v>72147.799999999988</v>
      </c>
      <c r="BJ64" s="94">
        <f t="shared" si="179"/>
        <v>72147.799999999988</v>
      </c>
      <c r="BK64" s="209">
        <f t="shared" si="179"/>
        <v>72147.799999999974</v>
      </c>
      <c r="BL64" s="209">
        <v>72147.799999999988</v>
      </c>
      <c r="BM64" s="209">
        <f t="shared" si="167"/>
        <v>72147.029999999984</v>
      </c>
      <c r="BN64" s="209">
        <f t="shared" si="167"/>
        <v>72147.02999999997</v>
      </c>
      <c r="BO64" s="218">
        <f t="shared" si="167"/>
        <v>72147.029999999984</v>
      </c>
      <c r="BP64" s="218">
        <f t="shared" si="167"/>
        <v>72103.719999999972</v>
      </c>
      <c r="BQ64" s="218">
        <f t="shared" si="167"/>
        <v>72104.019999999975</v>
      </c>
      <c r="BR64" s="218">
        <f t="shared" si="167"/>
        <v>72102.229999999967</v>
      </c>
      <c r="BS64" s="218">
        <f t="shared" si="167"/>
        <v>72102.229999999967</v>
      </c>
      <c r="BT64" s="218">
        <f t="shared" si="167"/>
        <v>72102.229999999981</v>
      </c>
      <c r="BU64" s="218">
        <f t="shared" ref="BU64" si="180">+BU18*BU41</f>
        <v>75585.619999999981</v>
      </c>
      <c r="BV64" s="218">
        <f t="shared" si="68"/>
        <v>75585.62</v>
      </c>
      <c r="BW64" s="218">
        <f t="shared" si="68"/>
        <v>75585.62</v>
      </c>
      <c r="BX64" s="218">
        <f t="shared" ref="BX64" si="181">+BX18*BX41</f>
        <v>75580.509999999995</v>
      </c>
      <c r="BY64" s="218">
        <f t="shared" ref="BY64:CA64" si="182">+BY18*BY41</f>
        <v>75580.509999999995</v>
      </c>
      <c r="BZ64" s="218">
        <f t="shared" si="182"/>
        <v>75580.509999999995</v>
      </c>
      <c r="CA64" s="218">
        <f t="shared" si="182"/>
        <v>75484.26999999999</v>
      </c>
      <c r="CB64" s="218">
        <f t="shared" ref="CB64:CC64" si="183">+CB18*CB41</f>
        <v>75484.26999999999</v>
      </c>
      <c r="CC64" s="218">
        <f t="shared" si="183"/>
        <v>75484.26999999999</v>
      </c>
      <c r="CD64" s="218">
        <f t="shared" ref="CD64:CE64" si="184">+CD18*CD41</f>
        <v>75484.26999999999</v>
      </c>
      <c r="CE64" s="218">
        <f t="shared" si="184"/>
        <v>75471.589999999982</v>
      </c>
      <c r="CF64" s="396"/>
      <c r="CG64" s="218">
        <f t="shared" ref="CG64:CW64" si="185">+CG18*CG41</f>
        <v>7200</v>
      </c>
      <c r="CH64" s="218">
        <f t="shared" si="185"/>
        <v>14400</v>
      </c>
      <c r="CI64" s="218">
        <f t="shared" si="185"/>
        <v>68186.7</v>
      </c>
      <c r="CJ64" s="218">
        <f t="shared" si="185"/>
        <v>68040.72</v>
      </c>
      <c r="CK64" s="218">
        <f t="shared" si="185"/>
        <v>68400</v>
      </c>
      <c r="CL64" s="218">
        <f t="shared" si="185"/>
        <v>68212.14</v>
      </c>
      <c r="CM64" s="218">
        <f t="shared" si="185"/>
        <v>68212.140000000014</v>
      </c>
      <c r="CN64" s="218">
        <f t="shared" si="185"/>
        <v>69116.83</v>
      </c>
      <c r="CO64" s="218">
        <f t="shared" si="185"/>
        <v>73106.69</v>
      </c>
      <c r="CP64" s="218">
        <f t="shared" si="185"/>
        <v>73033.960000000006</v>
      </c>
      <c r="CQ64" s="218">
        <f t="shared" si="185"/>
        <v>73000.789999999994</v>
      </c>
      <c r="CR64" s="218">
        <f t="shared" si="185"/>
        <v>73001.09</v>
      </c>
      <c r="CS64" s="218">
        <f t="shared" si="185"/>
        <v>72706.37</v>
      </c>
      <c r="CT64" s="218">
        <f t="shared" si="185"/>
        <v>72147.799999999974</v>
      </c>
      <c r="CU64" s="218">
        <f t="shared" si="185"/>
        <v>72147.799999999974</v>
      </c>
      <c r="CV64" s="218">
        <f t="shared" si="185"/>
        <v>72147.029999999984</v>
      </c>
      <c r="CW64" s="218">
        <f t="shared" si="185"/>
        <v>72102.229999999967</v>
      </c>
      <c r="CX64" s="218">
        <f t="shared" ref="CX64:CY64" si="186">+CX18*CX41</f>
        <v>75585.62</v>
      </c>
      <c r="CY64" s="218">
        <f t="shared" si="186"/>
        <v>75484.26999999999</v>
      </c>
      <c r="CZ64" s="218">
        <f t="shared" ref="CZ64" si="187">+CZ18*CZ41</f>
        <v>75471.589999999982</v>
      </c>
    </row>
    <row r="65" spans="2:104" outlineLevel="1">
      <c r="B65" s="90" t="s">
        <v>21</v>
      </c>
      <c r="C65" s="91" t="s">
        <v>6</v>
      </c>
      <c r="D65" s="92">
        <f t="shared" si="176"/>
        <v>0</v>
      </c>
      <c r="E65" s="92">
        <f t="shared" si="176"/>
        <v>0</v>
      </c>
      <c r="F65" s="92">
        <f t="shared" si="176"/>
        <v>0</v>
      </c>
      <c r="G65" s="92">
        <f t="shared" si="176"/>
        <v>0</v>
      </c>
      <c r="H65" s="92">
        <f t="shared" si="176"/>
        <v>0</v>
      </c>
      <c r="I65" s="92">
        <f t="shared" si="176"/>
        <v>0</v>
      </c>
      <c r="J65" s="92">
        <f t="shared" si="176"/>
        <v>0</v>
      </c>
      <c r="K65" s="92">
        <f t="shared" si="176"/>
        <v>0</v>
      </c>
      <c r="L65" s="92">
        <f t="shared" ref="L65:X65" si="188">L19*L42</f>
        <v>0</v>
      </c>
      <c r="M65" s="92">
        <f t="shared" si="188"/>
        <v>0</v>
      </c>
      <c r="N65" s="92">
        <f t="shared" si="188"/>
        <v>0</v>
      </c>
      <c r="O65" s="92">
        <f t="shared" si="188"/>
        <v>0</v>
      </c>
      <c r="P65" s="92">
        <f t="shared" si="188"/>
        <v>0</v>
      </c>
      <c r="Q65" s="92">
        <f t="shared" si="188"/>
        <v>0</v>
      </c>
      <c r="R65" s="92">
        <f t="shared" si="188"/>
        <v>0</v>
      </c>
      <c r="S65" s="92">
        <f t="shared" si="188"/>
        <v>8427.2999999999993</v>
      </c>
      <c r="T65" s="92">
        <f t="shared" si="188"/>
        <v>8427.2999999999993</v>
      </c>
      <c r="U65" s="92">
        <f t="shared" si="188"/>
        <v>8427.2999999999993</v>
      </c>
      <c r="V65" s="92">
        <f t="shared" si="188"/>
        <v>8427.2999999999993</v>
      </c>
      <c r="W65" s="92">
        <f t="shared" si="188"/>
        <v>8482.1999999999989</v>
      </c>
      <c r="X65" s="92">
        <f t="shared" si="188"/>
        <v>8482.1999999999989</v>
      </c>
      <c r="Y65" s="92">
        <f t="shared" si="63"/>
        <v>8482.1999999999989</v>
      </c>
      <c r="Z65" s="92">
        <f t="shared" si="63"/>
        <v>8460.3240000000023</v>
      </c>
      <c r="AA65" s="94">
        <f t="shared" si="63"/>
        <v>8460.3239999999987</v>
      </c>
      <c r="AB65" s="94">
        <v>16920.647999999997</v>
      </c>
      <c r="AC65" s="94">
        <f t="shared" ref="AC65:AW65" si="189">+AC19*AC42</f>
        <v>16920.648000000001</v>
      </c>
      <c r="AD65" s="94">
        <f t="shared" si="189"/>
        <v>17017.649999999998</v>
      </c>
      <c r="AE65" s="94">
        <f t="shared" si="189"/>
        <v>17017.649999999998</v>
      </c>
      <c r="AF65" s="94">
        <f t="shared" si="189"/>
        <v>17017.649999999994</v>
      </c>
      <c r="AG65" s="94">
        <f t="shared" si="189"/>
        <v>17017.89</v>
      </c>
      <c r="AH65" s="94">
        <f t="shared" si="189"/>
        <v>17017.89</v>
      </c>
      <c r="AI65" s="94">
        <f t="shared" si="189"/>
        <v>17022.383999999998</v>
      </c>
      <c r="AJ65" s="94">
        <f t="shared" si="189"/>
        <v>17022.383999999998</v>
      </c>
      <c r="AK65" s="94">
        <f t="shared" si="189"/>
        <v>17022</v>
      </c>
      <c r="AL65" s="94">
        <f t="shared" si="189"/>
        <v>17029.2</v>
      </c>
      <c r="AM65" s="94">
        <f t="shared" si="189"/>
        <v>17021.675999999999</v>
      </c>
      <c r="AN65" s="94">
        <f t="shared" si="189"/>
        <v>17021.675999999999</v>
      </c>
      <c r="AO65" s="94">
        <f t="shared" si="189"/>
        <v>17021.675999999999</v>
      </c>
      <c r="AP65" s="94">
        <f t="shared" si="189"/>
        <v>17021.675999999999</v>
      </c>
      <c r="AQ65" s="94">
        <f t="shared" si="189"/>
        <v>17021.856</v>
      </c>
      <c r="AR65" s="94">
        <f t="shared" si="189"/>
        <v>17021.856</v>
      </c>
      <c r="AS65" s="94">
        <f t="shared" si="189"/>
        <v>17021.856</v>
      </c>
      <c r="AT65" s="94">
        <f t="shared" si="189"/>
        <v>17021.856</v>
      </c>
      <c r="AU65" s="94">
        <f t="shared" si="189"/>
        <v>17021.856</v>
      </c>
      <c r="AV65" s="94">
        <f t="shared" si="189"/>
        <v>17021.856</v>
      </c>
      <c r="AW65" s="94">
        <f t="shared" si="189"/>
        <v>17051.297999999999</v>
      </c>
      <c r="AX65" s="94">
        <v>17020.439999999999</v>
      </c>
      <c r="AY65" s="94">
        <f t="shared" ref="AY65:BK65" si="190">+AY19*AY42</f>
        <v>17020.439999999999</v>
      </c>
      <c r="AZ65" s="94">
        <f t="shared" si="190"/>
        <v>17020.439999999999</v>
      </c>
      <c r="BA65" s="94">
        <f t="shared" si="190"/>
        <v>17020.439999999999</v>
      </c>
      <c r="BB65" s="94">
        <f t="shared" si="190"/>
        <v>17020.439999999999</v>
      </c>
      <c r="BC65" s="94">
        <f t="shared" si="190"/>
        <v>17020.439999999999</v>
      </c>
      <c r="BD65" s="94">
        <f t="shared" si="190"/>
        <v>17020.439999999999</v>
      </c>
      <c r="BE65" s="94">
        <f t="shared" si="190"/>
        <v>17020.439999999995</v>
      </c>
      <c r="BF65" s="94">
        <f t="shared" si="190"/>
        <v>17020.439999999988</v>
      </c>
      <c r="BG65" s="94">
        <f t="shared" si="190"/>
        <v>17020.439999999995</v>
      </c>
      <c r="BH65" s="94">
        <f t="shared" si="190"/>
        <v>16885.199999999993</v>
      </c>
      <c r="BI65" s="94">
        <f t="shared" si="190"/>
        <v>17020.439999999999</v>
      </c>
      <c r="BJ65" s="94">
        <f t="shared" si="190"/>
        <v>17020.440000000002</v>
      </c>
      <c r="BK65" s="209">
        <f t="shared" si="190"/>
        <v>17019.144</v>
      </c>
      <c r="BL65" s="209">
        <v>17019.144000000008</v>
      </c>
      <c r="BM65" s="209">
        <f t="shared" si="167"/>
        <v>17021.664000000008</v>
      </c>
      <c r="BN65" s="209">
        <f t="shared" si="167"/>
        <v>17021.664000000008</v>
      </c>
      <c r="BO65" s="218">
        <f t="shared" si="167"/>
        <v>17021.664000000008</v>
      </c>
      <c r="BP65" s="218">
        <f t="shared" si="167"/>
        <v>17022.87000000001</v>
      </c>
      <c r="BQ65" s="218">
        <f t="shared" si="167"/>
        <v>17023.746000000003</v>
      </c>
      <c r="BR65" s="218">
        <f t="shared" si="167"/>
        <v>17023.746000000003</v>
      </c>
      <c r="BS65" s="218">
        <f t="shared" si="167"/>
        <v>17023.746000000003</v>
      </c>
      <c r="BT65" s="218">
        <f t="shared" si="167"/>
        <v>17023.746000000003</v>
      </c>
      <c r="BU65" s="218">
        <f t="shared" ref="BU65" si="191">+BU19*BU42</f>
        <v>17023.746000000003</v>
      </c>
      <c r="BV65" s="218">
        <f t="shared" si="68"/>
        <v>17023.746000000003</v>
      </c>
      <c r="BW65" s="218">
        <f t="shared" si="68"/>
        <v>17023.745999999996</v>
      </c>
      <c r="BX65" s="218">
        <f t="shared" ref="BX65" si="192">+BX19*BX42</f>
        <v>17023.746000000003</v>
      </c>
      <c r="BY65" s="218">
        <f t="shared" ref="BY65:CA65" si="193">+BY19*BY42</f>
        <v>17023.746000000003</v>
      </c>
      <c r="BZ65" s="218">
        <f t="shared" si="193"/>
        <v>17023.746000000003</v>
      </c>
      <c r="CA65" s="218">
        <f t="shared" si="193"/>
        <v>17023.680000000004</v>
      </c>
      <c r="CB65" s="218">
        <f t="shared" ref="CB65:CC65" si="194">+CB19*CB42</f>
        <v>17023.680000000004</v>
      </c>
      <c r="CC65" s="218">
        <f t="shared" si="194"/>
        <v>17023.680000000004</v>
      </c>
      <c r="CD65" s="218">
        <f t="shared" ref="CD65:CE65" si="195">+CD19*CD42</f>
        <v>17023.68</v>
      </c>
      <c r="CE65" s="218">
        <f t="shared" si="195"/>
        <v>17023.68</v>
      </c>
      <c r="CF65" s="396"/>
      <c r="CG65" s="218">
        <f t="shared" ref="CG65:CW65" si="196">+CG19*CG42</f>
        <v>0</v>
      </c>
      <c r="CH65" s="218">
        <f t="shared" si="196"/>
        <v>0</v>
      </c>
      <c r="CI65" s="218">
        <f t="shared" si="196"/>
        <v>0</v>
      </c>
      <c r="CJ65" s="218">
        <f t="shared" si="196"/>
        <v>8427.2999999999993</v>
      </c>
      <c r="CK65" s="218">
        <f t="shared" si="196"/>
        <v>8482.1999999999989</v>
      </c>
      <c r="CL65" s="218">
        <f t="shared" si="196"/>
        <v>8460.3239999999987</v>
      </c>
      <c r="CM65" s="218">
        <f t="shared" si="196"/>
        <v>17017.649999999998</v>
      </c>
      <c r="CN65" s="218">
        <f t="shared" si="196"/>
        <v>17022.383999999998</v>
      </c>
      <c r="CO65" s="218">
        <f t="shared" si="196"/>
        <v>17021.675999999999</v>
      </c>
      <c r="CP65" s="218">
        <f t="shared" si="196"/>
        <v>17021.856</v>
      </c>
      <c r="CQ65" s="218">
        <f t="shared" si="196"/>
        <v>17021.856</v>
      </c>
      <c r="CR65" s="218">
        <f t="shared" si="196"/>
        <v>17020.439999999999</v>
      </c>
      <c r="CS65" s="218">
        <f t="shared" si="196"/>
        <v>17020.439999999999</v>
      </c>
      <c r="CT65" s="218">
        <f t="shared" si="196"/>
        <v>17020.439999999995</v>
      </c>
      <c r="CU65" s="218">
        <f t="shared" si="196"/>
        <v>17019.144</v>
      </c>
      <c r="CV65" s="218">
        <f t="shared" si="196"/>
        <v>17021.664000000008</v>
      </c>
      <c r="CW65" s="218">
        <f t="shared" si="196"/>
        <v>17023.746000000003</v>
      </c>
      <c r="CX65" s="218">
        <f t="shared" ref="CX65:CY65" si="197">+CX19*CX42</f>
        <v>17023.745999999996</v>
      </c>
      <c r="CY65" s="218">
        <f t="shared" si="197"/>
        <v>17023.680000000004</v>
      </c>
      <c r="CZ65" s="218">
        <f t="shared" ref="CZ65" si="198">+CZ19*CZ42</f>
        <v>17023.68</v>
      </c>
    </row>
    <row r="66" spans="2:104" outlineLevel="1">
      <c r="B66" s="90" t="s">
        <v>22</v>
      </c>
      <c r="C66" s="91" t="s">
        <v>6</v>
      </c>
      <c r="D66" s="92"/>
      <c r="E66" s="92"/>
      <c r="F66" s="92"/>
      <c r="G66" s="92"/>
      <c r="H66" s="92"/>
      <c r="I66" s="92"/>
      <c r="J66" s="92"/>
      <c r="K66" s="92"/>
      <c r="L66" s="92"/>
      <c r="M66" s="92"/>
      <c r="N66" s="92"/>
      <c r="O66" s="92"/>
      <c r="P66" s="92"/>
      <c r="Q66" s="92"/>
      <c r="R66" s="92"/>
      <c r="S66" s="92"/>
      <c r="T66" s="92"/>
      <c r="U66" s="92"/>
      <c r="V66" s="92"/>
      <c r="W66" s="92"/>
      <c r="X66" s="92"/>
      <c r="Y66" s="92"/>
      <c r="Z66" s="92"/>
      <c r="AA66" s="94">
        <f>+AA20*AA43</f>
        <v>39025.1</v>
      </c>
      <c r="AB66" s="94">
        <v>39148.67</v>
      </c>
      <c r="AC66" s="94">
        <f t="shared" ref="AC66:AW66" si="199">+AC20*AC43</f>
        <v>39345.279999999992</v>
      </c>
      <c r="AD66" s="94">
        <f t="shared" si="199"/>
        <v>39273.770000000004</v>
      </c>
      <c r="AE66" s="94">
        <f t="shared" si="199"/>
        <v>39273.770000000004</v>
      </c>
      <c r="AF66" s="94">
        <f t="shared" si="199"/>
        <v>39273.770000000004</v>
      </c>
      <c r="AG66" s="94">
        <f t="shared" si="199"/>
        <v>39273.769999999997</v>
      </c>
      <c r="AH66" s="94">
        <f t="shared" si="199"/>
        <v>39273.769999999997</v>
      </c>
      <c r="AI66" s="94">
        <f t="shared" si="199"/>
        <v>39273.769999999997</v>
      </c>
      <c r="AJ66" s="94">
        <f t="shared" si="199"/>
        <v>39273.769999999997</v>
      </c>
      <c r="AK66" s="94">
        <f t="shared" si="199"/>
        <v>39274</v>
      </c>
      <c r="AL66" s="94">
        <f t="shared" si="199"/>
        <v>39274</v>
      </c>
      <c r="AM66" s="94">
        <f t="shared" si="199"/>
        <v>39273.769999999997</v>
      </c>
      <c r="AN66" s="94">
        <f t="shared" si="199"/>
        <v>39273.769999999997</v>
      </c>
      <c r="AO66" s="94">
        <f t="shared" si="199"/>
        <v>39252.769999999997</v>
      </c>
      <c r="AP66" s="94">
        <f t="shared" si="199"/>
        <v>39252.769999999997</v>
      </c>
      <c r="AQ66" s="94">
        <f t="shared" si="199"/>
        <v>39252.769999999997</v>
      </c>
      <c r="AR66" s="94">
        <f t="shared" si="199"/>
        <v>39252.769999999997</v>
      </c>
      <c r="AS66" s="94">
        <f t="shared" si="199"/>
        <v>39252.769999999997</v>
      </c>
      <c r="AT66" s="94">
        <f t="shared" si="199"/>
        <v>39252.769999999997</v>
      </c>
      <c r="AU66" s="94">
        <f t="shared" si="199"/>
        <v>39252.769999999997</v>
      </c>
      <c r="AV66" s="94">
        <f t="shared" si="199"/>
        <v>39252.769999999997</v>
      </c>
      <c r="AW66" s="94">
        <f t="shared" si="199"/>
        <v>39252.769999999997</v>
      </c>
      <c r="AX66" s="94">
        <v>39034.800000000003</v>
      </c>
      <c r="AY66" s="94">
        <f t="shared" ref="AY66:BK66" si="200">+AY20*AY43</f>
        <v>39252.769999999997</v>
      </c>
      <c r="AZ66" s="94">
        <f t="shared" si="200"/>
        <v>39252.769999999997</v>
      </c>
      <c r="BA66" s="94">
        <f t="shared" si="200"/>
        <v>39252.769999999997</v>
      </c>
      <c r="BB66" s="94">
        <f t="shared" si="200"/>
        <v>39252.769999999997</v>
      </c>
      <c r="BC66" s="94">
        <f t="shared" si="200"/>
        <v>39252.769999999997</v>
      </c>
      <c r="BD66" s="94">
        <f t="shared" si="200"/>
        <v>39252.769999999997</v>
      </c>
      <c r="BE66" s="94">
        <f t="shared" si="200"/>
        <v>39252.769999999997</v>
      </c>
      <c r="BF66" s="94">
        <f t="shared" si="200"/>
        <v>39252.769999999997</v>
      </c>
      <c r="BG66" s="94">
        <f t="shared" si="200"/>
        <v>39252.76999999999</v>
      </c>
      <c r="BH66" s="94">
        <f t="shared" si="200"/>
        <v>39252.769999999997</v>
      </c>
      <c r="BI66" s="94">
        <f t="shared" si="200"/>
        <v>39252.76999999999</v>
      </c>
      <c r="BJ66" s="94">
        <f t="shared" si="200"/>
        <v>39252.769999999997</v>
      </c>
      <c r="BK66" s="209">
        <f t="shared" si="200"/>
        <v>39252.770000000004</v>
      </c>
      <c r="BL66" s="209">
        <v>39252.770000000004</v>
      </c>
      <c r="BM66" s="209">
        <f t="shared" si="167"/>
        <v>39252.770000000004</v>
      </c>
      <c r="BN66" s="209">
        <f t="shared" si="167"/>
        <v>39252.770000000011</v>
      </c>
      <c r="BO66" s="218">
        <f t="shared" si="167"/>
        <v>39252.770000000004</v>
      </c>
      <c r="BP66" s="218">
        <f t="shared" si="167"/>
        <v>39250.909999999996</v>
      </c>
      <c r="BQ66" s="218">
        <f t="shared" si="167"/>
        <v>39250.910000000003</v>
      </c>
      <c r="BR66" s="218">
        <f t="shared" si="167"/>
        <v>39250.910000000003</v>
      </c>
      <c r="BS66" s="218">
        <f t="shared" si="167"/>
        <v>39250.909999999996</v>
      </c>
      <c r="BT66" s="218">
        <f t="shared" si="167"/>
        <v>39250.909999999989</v>
      </c>
      <c r="BU66" s="218">
        <f>+BU20*BU43</f>
        <v>39251.929999999993</v>
      </c>
      <c r="BV66" s="218">
        <f t="shared" si="68"/>
        <v>39251.929999999993</v>
      </c>
      <c r="BW66" s="218">
        <f t="shared" si="68"/>
        <v>39251.699999999997</v>
      </c>
      <c r="BX66" s="218">
        <f t="shared" ref="BX66" si="201">+BX20*BX43</f>
        <v>39251.700000000004</v>
      </c>
      <c r="BY66" s="218">
        <f t="shared" ref="BY66:CA66" si="202">+BY20*BY43</f>
        <v>39251.69999999999</v>
      </c>
      <c r="BZ66" s="218">
        <f t="shared" si="202"/>
        <v>39251.699999999997</v>
      </c>
      <c r="CA66" s="218">
        <f t="shared" si="202"/>
        <v>39251.700000000004</v>
      </c>
      <c r="CB66" s="218">
        <f t="shared" ref="CB66:CC66" si="203">+CB20*CB43</f>
        <v>39251.700000000004</v>
      </c>
      <c r="CC66" s="218">
        <f t="shared" si="203"/>
        <v>39251.699999999997</v>
      </c>
      <c r="CD66" s="218">
        <f t="shared" ref="CD66:CE66" si="204">+CD20*CD43</f>
        <v>39251.699999999997</v>
      </c>
      <c r="CE66" s="218">
        <f t="shared" si="204"/>
        <v>31401.360000000001</v>
      </c>
      <c r="CF66" s="396"/>
      <c r="CG66" s="218">
        <f t="shared" ref="CG66:CW66" si="205">+CG20*CG43</f>
        <v>0</v>
      </c>
      <c r="CH66" s="218">
        <f t="shared" si="205"/>
        <v>0</v>
      </c>
      <c r="CI66" s="218">
        <f t="shared" si="205"/>
        <v>0</v>
      </c>
      <c r="CJ66" s="218">
        <f t="shared" si="205"/>
        <v>0</v>
      </c>
      <c r="CK66" s="218">
        <f t="shared" si="205"/>
        <v>0</v>
      </c>
      <c r="CL66" s="218">
        <f t="shared" si="205"/>
        <v>39025.1</v>
      </c>
      <c r="CM66" s="218">
        <f t="shared" si="205"/>
        <v>39273.770000000004</v>
      </c>
      <c r="CN66" s="218">
        <f t="shared" si="205"/>
        <v>39273.769999999997</v>
      </c>
      <c r="CO66" s="218">
        <f t="shared" si="205"/>
        <v>39273.769999999997</v>
      </c>
      <c r="CP66" s="218">
        <f t="shared" si="205"/>
        <v>39252.769999999997</v>
      </c>
      <c r="CQ66" s="218">
        <f t="shared" si="205"/>
        <v>39252.769999999997</v>
      </c>
      <c r="CR66" s="218">
        <f t="shared" si="205"/>
        <v>39252.769999999997</v>
      </c>
      <c r="CS66" s="218">
        <f t="shared" si="205"/>
        <v>39252.769999999997</v>
      </c>
      <c r="CT66" s="218">
        <f t="shared" si="205"/>
        <v>39252.76999999999</v>
      </c>
      <c r="CU66" s="218">
        <f t="shared" si="205"/>
        <v>39252.770000000004</v>
      </c>
      <c r="CV66" s="218">
        <f t="shared" si="205"/>
        <v>39252.770000000004</v>
      </c>
      <c r="CW66" s="218">
        <f t="shared" si="205"/>
        <v>39250.909999999996</v>
      </c>
      <c r="CX66" s="218">
        <f t="shared" ref="CX66:CY66" si="206">+CX20*CX43</f>
        <v>39251.699999999997</v>
      </c>
      <c r="CY66" s="218">
        <f t="shared" si="206"/>
        <v>39251.700000000004</v>
      </c>
      <c r="CZ66" s="218">
        <f t="shared" ref="CZ66" si="207">+CZ20*CZ43</f>
        <v>31401.360000000001</v>
      </c>
    </row>
    <row r="67" spans="2:104" outlineLevel="1">
      <c r="B67" s="90" t="s">
        <v>23</v>
      </c>
      <c r="C67" s="91" t="s">
        <v>6</v>
      </c>
      <c r="D67" s="92"/>
      <c r="E67" s="92"/>
      <c r="F67" s="92"/>
      <c r="G67" s="92"/>
      <c r="H67" s="92"/>
      <c r="I67" s="92"/>
      <c r="J67" s="92"/>
      <c r="K67" s="92"/>
      <c r="L67" s="92"/>
      <c r="M67" s="92"/>
      <c r="N67" s="92"/>
      <c r="O67" s="92"/>
      <c r="P67" s="92"/>
      <c r="Q67" s="92"/>
      <c r="R67" s="92"/>
      <c r="S67" s="92"/>
      <c r="T67" s="92"/>
      <c r="U67" s="92"/>
      <c r="V67" s="92"/>
      <c r="W67" s="92"/>
      <c r="X67" s="92"/>
      <c r="Y67" s="92"/>
      <c r="Z67" s="92"/>
      <c r="AA67" s="94"/>
      <c r="AB67" s="94"/>
      <c r="AC67" s="94"/>
      <c r="AD67" s="94"/>
      <c r="AE67" s="94">
        <f t="shared" ref="AE67:AW67" si="208">+AE21*AE44</f>
        <v>34535</v>
      </c>
      <c r="AF67" s="94">
        <f t="shared" si="208"/>
        <v>34501.439999999995</v>
      </c>
      <c r="AG67" s="94">
        <f t="shared" si="208"/>
        <v>34429.08</v>
      </c>
      <c r="AH67" s="94">
        <f t="shared" si="208"/>
        <v>34429.57</v>
      </c>
      <c r="AI67" s="94">
        <f t="shared" si="208"/>
        <v>34541.89</v>
      </c>
      <c r="AJ67" s="94">
        <f t="shared" si="208"/>
        <v>34429.57</v>
      </c>
      <c r="AK67" s="94">
        <f t="shared" si="208"/>
        <v>34425</v>
      </c>
      <c r="AL67" s="94">
        <f t="shared" si="208"/>
        <v>34293</v>
      </c>
      <c r="AM67" s="94">
        <f t="shared" si="208"/>
        <v>34384.61</v>
      </c>
      <c r="AN67" s="94">
        <f t="shared" si="208"/>
        <v>34384.61</v>
      </c>
      <c r="AO67" s="94">
        <f t="shared" si="208"/>
        <v>34384.61</v>
      </c>
      <c r="AP67" s="94">
        <f t="shared" si="208"/>
        <v>34384.61</v>
      </c>
      <c r="AQ67" s="94">
        <f t="shared" si="208"/>
        <v>34384.61</v>
      </c>
      <c r="AR67" s="94">
        <f t="shared" si="208"/>
        <v>34384.61</v>
      </c>
      <c r="AS67" s="94">
        <f t="shared" si="208"/>
        <v>34384.61</v>
      </c>
      <c r="AT67" s="94">
        <f t="shared" si="208"/>
        <v>34407.019999999997</v>
      </c>
      <c r="AU67" s="94">
        <f t="shared" si="208"/>
        <v>34407.019999999997</v>
      </c>
      <c r="AV67" s="94">
        <f t="shared" si="208"/>
        <v>34420.42</v>
      </c>
      <c r="AW67" s="94">
        <f t="shared" si="208"/>
        <v>34420.42</v>
      </c>
      <c r="AX67" s="94">
        <v>35384.04</v>
      </c>
      <c r="AY67" s="94">
        <f t="shared" ref="AY67:BK67" si="209">+AY21*AY44</f>
        <v>35324.17</v>
      </c>
      <c r="AZ67" s="94">
        <f t="shared" si="209"/>
        <v>35384.04</v>
      </c>
      <c r="BA67" s="94">
        <f t="shared" si="209"/>
        <v>35384.04</v>
      </c>
      <c r="BB67" s="94">
        <f t="shared" si="209"/>
        <v>35384.04</v>
      </c>
      <c r="BC67" s="94">
        <f t="shared" si="209"/>
        <v>35384.04</v>
      </c>
      <c r="BD67" s="94">
        <f t="shared" si="209"/>
        <v>36438.82</v>
      </c>
      <c r="BE67" s="94">
        <f t="shared" si="209"/>
        <v>36438.82</v>
      </c>
      <c r="BF67" s="94">
        <f t="shared" si="209"/>
        <v>36438.820000000014</v>
      </c>
      <c r="BG67" s="94">
        <f t="shared" si="209"/>
        <v>36438.819999999992</v>
      </c>
      <c r="BH67" s="94">
        <f t="shared" si="209"/>
        <v>36467.739999999991</v>
      </c>
      <c r="BI67" s="94">
        <f t="shared" si="209"/>
        <v>36467.739999999991</v>
      </c>
      <c r="BJ67" s="94">
        <f t="shared" si="209"/>
        <v>36467.739999999991</v>
      </c>
      <c r="BK67" s="209">
        <f t="shared" si="209"/>
        <v>36467.739999999991</v>
      </c>
      <c r="BL67" s="209">
        <v>36467.740000000005</v>
      </c>
      <c r="BM67" s="209">
        <f t="shared" si="167"/>
        <v>36467.740000000013</v>
      </c>
      <c r="BN67" s="209">
        <f t="shared" si="167"/>
        <v>36467.74</v>
      </c>
      <c r="BO67" s="218">
        <f t="shared" si="167"/>
        <v>36467.74</v>
      </c>
      <c r="BP67" s="218">
        <f t="shared" si="167"/>
        <v>36467.710000000006</v>
      </c>
      <c r="BQ67" s="218">
        <f t="shared" si="167"/>
        <v>36472.83</v>
      </c>
      <c r="BR67" s="218">
        <f t="shared" si="167"/>
        <v>36472.830000000009</v>
      </c>
      <c r="BS67" s="218">
        <f t="shared" si="167"/>
        <v>36472.830000000009</v>
      </c>
      <c r="BT67" s="218">
        <f t="shared" si="167"/>
        <v>36474.590000000004</v>
      </c>
      <c r="BU67" s="218">
        <f t="shared" ref="BU67" si="210">+BU21*BU44</f>
        <v>36474.590000000011</v>
      </c>
      <c r="BV67" s="218">
        <f t="shared" si="68"/>
        <v>36474.590000000018</v>
      </c>
      <c r="BW67" s="218">
        <f t="shared" si="68"/>
        <v>36241.560000000012</v>
      </c>
      <c r="BX67" s="218">
        <f t="shared" ref="BX67" si="211">+BX21*BX44</f>
        <v>36474.590000000011</v>
      </c>
      <c r="BY67" s="218">
        <f t="shared" ref="BY67:CA67" si="212">+BY21*BY44</f>
        <v>36474.590000000004</v>
      </c>
      <c r="BZ67" s="218">
        <f t="shared" si="212"/>
        <v>36474.590000000004</v>
      </c>
      <c r="CA67" s="218">
        <f t="shared" si="212"/>
        <v>27357.015000000003</v>
      </c>
      <c r="CB67" s="218">
        <f t="shared" ref="CB67:CC67" si="213">+CB21*CB44</f>
        <v>27357.015000000007</v>
      </c>
      <c r="CC67" s="218">
        <f t="shared" si="213"/>
        <v>27357.015000000007</v>
      </c>
      <c r="CD67" s="218">
        <f t="shared" ref="CD67:CE67" si="214">+CD21*CD44</f>
        <v>27357.015000000007</v>
      </c>
      <c r="CE67" s="218">
        <f t="shared" si="214"/>
        <v>27366.937500000011</v>
      </c>
      <c r="CF67" s="396"/>
      <c r="CG67" s="218">
        <f t="shared" ref="CG67:CW67" si="215">+CG21*CG44</f>
        <v>0</v>
      </c>
      <c r="CH67" s="218">
        <f t="shared" si="215"/>
        <v>0</v>
      </c>
      <c r="CI67" s="218">
        <f t="shared" si="215"/>
        <v>0</v>
      </c>
      <c r="CJ67" s="218">
        <f t="shared" si="215"/>
        <v>0</v>
      </c>
      <c r="CK67" s="218">
        <f t="shared" si="215"/>
        <v>0</v>
      </c>
      <c r="CL67" s="218">
        <f t="shared" si="215"/>
        <v>0</v>
      </c>
      <c r="CM67" s="218">
        <f t="shared" si="215"/>
        <v>34535</v>
      </c>
      <c r="CN67" s="218">
        <f t="shared" si="215"/>
        <v>34541.89</v>
      </c>
      <c r="CO67" s="218">
        <f t="shared" si="215"/>
        <v>34384.61</v>
      </c>
      <c r="CP67" s="218">
        <f t="shared" si="215"/>
        <v>34384.61</v>
      </c>
      <c r="CQ67" s="218">
        <f t="shared" si="215"/>
        <v>34407.019999999997</v>
      </c>
      <c r="CR67" s="218">
        <f t="shared" si="215"/>
        <v>35324.17</v>
      </c>
      <c r="CS67" s="218">
        <f t="shared" si="215"/>
        <v>35384.04</v>
      </c>
      <c r="CT67" s="218">
        <f t="shared" si="215"/>
        <v>36438.819999999992</v>
      </c>
      <c r="CU67" s="218">
        <f t="shared" si="215"/>
        <v>36467.739999999991</v>
      </c>
      <c r="CV67" s="218">
        <f t="shared" si="215"/>
        <v>36467.74</v>
      </c>
      <c r="CW67" s="218">
        <f t="shared" si="215"/>
        <v>36472.830000000009</v>
      </c>
      <c r="CX67" s="218">
        <f t="shared" ref="CX67:CY67" si="216">+CX21*CX44</f>
        <v>36241.560000000012</v>
      </c>
      <c r="CY67" s="218">
        <f t="shared" si="216"/>
        <v>27357.015000000003</v>
      </c>
      <c r="CZ67" s="218">
        <f t="shared" ref="CZ67" si="217">+CZ21*CZ44</f>
        <v>27366.937500000011</v>
      </c>
    </row>
    <row r="68" spans="2:104" outlineLevel="1">
      <c r="B68" s="90" t="s">
        <v>24</v>
      </c>
      <c r="C68" s="91" t="s">
        <v>8</v>
      </c>
      <c r="D68" s="92"/>
      <c r="E68" s="92"/>
      <c r="F68" s="92"/>
      <c r="G68" s="92"/>
      <c r="H68" s="92"/>
      <c r="I68" s="92"/>
      <c r="J68" s="92"/>
      <c r="K68" s="92"/>
      <c r="L68" s="92"/>
      <c r="M68" s="92"/>
      <c r="N68" s="92"/>
      <c r="O68" s="92"/>
      <c r="P68" s="92"/>
      <c r="Q68" s="92"/>
      <c r="R68" s="92"/>
      <c r="S68" s="92"/>
      <c r="T68" s="92"/>
      <c r="U68" s="92"/>
      <c r="V68" s="92"/>
      <c r="W68" s="92"/>
      <c r="X68" s="92"/>
      <c r="Y68" s="92"/>
      <c r="Z68" s="92"/>
      <c r="AA68" s="94"/>
      <c r="AB68" s="94"/>
      <c r="AC68" s="94"/>
      <c r="AD68" s="94"/>
      <c r="AE68" s="94">
        <f t="shared" ref="AE68:AW68" si="218">+AE22*AE45</f>
        <v>38107.800000000003</v>
      </c>
      <c r="AF68" s="94">
        <f t="shared" si="218"/>
        <v>38119.464000000007</v>
      </c>
      <c r="AG68" s="94">
        <f t="shared" si="218"/>
        <v>38538.305999999997</v>
      </c>
      <c r="AH68" s="94">
        <f t="shared" si="218"/>
        <v>38539.205999999998</v>
      </c>
      <c r="AI68" s="94">
        <f t="shared" si="218"/>
        <v>38537.063999999998</v>
      </c>
      <c r="AJ68" s="94">
        <f t="shared" si="218"/>
        <v>38537.063999999998</v>
      </c>
      <c r="AK68" s="94">
        <f t="shared" si="218"/>
        <v>38537.1</v>
      </c>
      <c r="AL68" s="94">
        <f t="shared" si="218"/>
        <v>38537.1</v>
      </c>
      <c r="AM68" s="94">
        <f t="shared" si="218"/>
        <v>38537.063999999998</v>
      </c>
      <c r="AN68" s="94">
        <f t="shared" si="218"/>
        <v>38537.063999999998</v>
      </c>
      <c r="AO68" s="94">
        <f t="shared" si="218"/>
        <v>38537.063999999998</v>
      </c>
      <c r="AP68" s="94">
        <f t="shared" si="218"/>
        <v>38537.063999999998</v>
      </c>
      <c r="AQ68" s="94">
        <f t="shared" si="218"/>
        <v>38537.063999999998</v>
      </c>
      <c r="AR68" s="94">
        <f t="shared" si="218"/>
        <v>38537.063999999998</v>
      </c>
      <c r="AS68" s="94">
        <f t="shared" si="218"/>
        <v>38537.063999999998</v>
      </c>
      <c r="AT68" s="94">
        <f t="shared" si="218"/>
        <v>39437.622000000003</v>
      </c>
      <c r="AU68" s="94">
        <f t="shared" si="218"/>
        <v>39437.622000000003</v>
      </c>
      <c r="AV68" s="94">
        <f t="shared" si="218"/>
        <v>39437.622000000003</v>
      </c>
      <c r="AW68" s="94">
        <f t="shared" si="218"/>
        <v>39437.622000000003</v>
      </c>
      <c r="AX68" s="94">
        <v>39437.622000000003</v>
      </c>
      <c r="AY68" s="94">
        <f t="shared" ref="AY68:BK68" si="219">+AY22*AY45</f>
        <v>39437.622000000003</v>
      </c>
      <c r="AZ68" s="94">
        <f t="shared" si="219"/>
        <v>39437.622000000003</v>
      </c>
      <c r="BA68" s="94">
        <f t="shared" si="219"/>
        <v>39437.622000000003</v>
      </c>
      <c r="BB68" s="94">
        <f t="shared" si="219"/>
        <v>39437.622000000003</v>
      </c>
      <c r="BC68" s="94">
        <f t="shared" si="219"/>
        <v>39437.622000000003</v>
      </c>
      <c r="BD68" s="94">
        <f t="shared" si="219"/>
        <v>39437.622000000003</v>
      </c>
      <c r="BE68" s="94">
        <f t="shared" si="219"/>
        <v>39437.621999999981</v>
      </c>
      <c r="BF68" s="94">
        <f t="shared" si="219"/>
        <v>39437.621999999996</v>
      </c>
      <c r="BG68" s="94">
        <f t="shared" si="219"/>
        <v>39437.621999999967</v>
      </c>
      <c r="BH68" s="94">
        <f t="shared" si="219"/>
        <v>39399.632999999958</v>
      </c>
      <c r="BI68" s="94">
        <f t="shared" si="219"/>
        <v>39437.621999999967</v>
      </c>
      <c r="BJ68" s="94">
        <f t="shared" si="219"/>
        <v>39437.621999999981</v>
      </c>
      <c r="BK68" s="209">
        <f t="shared" si="219"/>
        <v>39437.621999999967</v>
      </c>
      <c r="BL68" s="209">
        <v>39437.621999999967</v>
      </c>
      <c r="BM68" s="209">
        <f t="shared" si="167"/>
        <v>39437.621999999967</v>
      </c>
      <c r="BN68" s="209">
        <f t="shared" si="167"/>
        <v>39398.525999999976</v>
      </c>
      <c r="BO68" s="218">
        <f t="shared" si="167"/>
        <v>39398.525999999969</v>
      </c>
      <c r="BP68" s="218">
        <f t="shared" si="167"/>
        <v>39398.525999999983</v>
      </c>
      <c r="BQ68" s="218">
        <f t="shared" si="167"/>
        <v>39398.525999999976</v>
      </c>
      <c r="BR68" s="218">
        <f t="shared" si="167"/>
        <v>39398.525999999983</v>
      </c>
      <c r="BS68" s="218">
        <f t="shared" si="167"/>
        <v>39398.525999999969</v>
      </c>
      <c r="BT68" s="218">
        <f t="shared" si="167"/>
        <v>39398.525999999962</v>
      </c>
      <c r="BU68" s="218">
        <f t="shared" ref="BU68" si="220">+BU22*BU45</f>
        <v>39398.525999999969</v>
      </c>
      <c r="BV68" s="218">
        <f t="shared" si="68"/>
        <v>39398.525999999976</v>
      </c>
      <c r="BW68" s="218">
        <f t="shared" si="68"/>
        <v>39398.525999999962</v>
      </c>
      <c r="BX68" s="218">
        <f t="shared" ref="BX68" si="221">+BX22*BX45</f>
        <v>39398.525999999969</v>
      </c>
      <c r="BY68" s="218">
        <f t="shared" ref="BY68:CA68" si="222">+BY22*BY45</f>
        <v>39398.525999999947</v>
      </c>
      <c r="BZ68" s="218">
        <f t="shared" si="222"/>
        <v>39392.00099999996</v>
      </c>
      <c r="CA68" s="218">
        <f t="shared" si="222"/>
        <v>39392.001000000004</v>
      </c>
      <c r="CB68" s="218">
        <f>+CB22*CB45</f>
        <v>39392.000999999982</v>
      </c>
      <c r="CC68" s="218">
        <f t="shared" ref="CC68:CE68" si="223">+CC22*CC45</f>
        <v>39392.000999999982</v>
      </c>
      <c r="CD68" s="218">
        <f t="shared" si="223"/>
        <v>39382.01999999996</v>
      </c>
      <c r="CE68" s="218">
        <f t="shared" si="223"/>
        <v>39382.01999999996</v>
      </c>
      <c r="CF68" s="396"/>
      <c r="CG68" s="218">
        <f t="shared" ref="CG68:CW68" si="224">+CG22*CG45</f>
        <v>0</v>
      </c>
      <c r="CH68" s="218">
        <f t="shared" si="224"/>
        <v>0</v>
      </c>
      <c r="CI68" s="218">
        <f t="shared" si="224"/>
        <v>0</v>
      </c>
      <c r="CJ68" s="218">
        <f t="shared" si="224"/>
        <v>0</v>
      </c>
      <c r="CK68" s="218">
        <f t="shared" si="224"/>
        <v>0</v>
      </c>
      <c r="CL68" s="218">
        <f t="shared" si="224"/>
        <v>0</v>
      </c>
      <c r="CM68" s="218">
        <f t="shared" si="224"/>
        <v>38107.800000000003</v>
      </c>
      <c r="CN68" s="218">
        <f t="shared" si="224"/>
        <v>38537.063999999998</v>
      </c>
      <c r="CO68" s="218">
        <f t="shared" si="224"/>
        <v>38537.063999999998</v>
      </c>
      <c r="CP68" s="218">
        <f t="shared" si="224"/>
        <v>38537.063999999998</v>
      </c>
      <c r="CQ68" s="218">
        <f t="shared" si="224"/>
        <v>39437.622000000003</v>
      </c>
      <c r="CR68" s="218">
        <f t="shared" si="224"/>
        <v>39437.622000000003</v>
      </c>
      <c r="CS68" s="218">
        <f t="shared" si="224"/>
        <v>39437.622000000003</v>
      </c>
      <c r="CT68" s="218">
        <f t="shared" si="224"/>
        <v>39437.621999999967</v>
      </c>
      <c r="CU68" s="218">
        <f t="shared" si="224"/>
        <v>39437.621999999967</v>
      </c>
      <c r="CV68" s="218">
        <f t="shared" si="224"/>
        <v>39398.525999999969</v>
      </c>
      <c r="CW68" s="218">
        <f t="shared" si="224"/>
        <v>39398.525999999969</v>
      </c>
      <c r="CX68" s="218">
        <f t="shared" ref="CX68:CY68" si="225">+CX22*CX45</f>
        <v>39398.525999999962</v>
      </c>
      <c r="CY68" s="218">
        <f t="shared" si="225"/>
        <v>39392.001000000004</v>
      </c>
      <c r="CZ68" s="218">
        <f t="shared" ref="CZ68" si="226">+CZ22*CZ45</f>
        <v>39382.01999999996</v>
      </c>
    </row>
    <row r="69" spans="2:104" outlineLevel="1">
      <c r="B69" s="90" t="s">
        <v>25</v>
      </c>
      <c r="C69" s="91" t="s">
        <v>8</v>
      </c>
      <c r="D69" s="92"/>
      <c r="E69" s="92"/>
      <c r="F69" s="92"/>
      <c r="G69" s="92"/>
      <c r="H69" s="92"/>
      <c r="I69" s="92"/>
      <c r="J69" s="92"/>
      <c r="K69" s="92"/>
      <c r="L69" s="92"/>
      <c r="M69" s="92"/>
      <c r="N69" s="92"/>
      <c r="O69" s="92"/>
      <c r="P69" s="92"/>
      <c r="Q69" s="92"/>
      <c r="R69" s="92"/>
      <c r="S69" s="92"/>
      <c r="T69" s="92"/>
      <c r="U69" s="92"/>
      <c r="V69" s="92"/>
      <c r="W69" s="92"/>
      <c r="X69" s="92"/>
      <c r="Y69" s="92"/>
      <c r="Z69" s="92"/>
      <c r="AA69" s="94"/>
      <c r="AB69" s="94"/>
      <c r="AC69" s="94"/>
      <c r="AD69" s="94"/>
      <c r="AE69" s="94">
        <f t="shared" ref="AE69:AW69" si="227">+AE23*AE46</f>
        <v>25529</v>
      </c>
      <c r="AF69" s="94">
        <f t="shared" si="227"/>
        <v>25235.449999999997</v>
      </c>
      <c r="AG69" s="94">
        <f t="shared" si="227"/>
        <v>25437.449999999997</v>
      </c>
      <c r="AH69" s="94">
        <f t="shared" si="227"/>
        <v>25985.45</v>
      </c>
      <c r="AI69" s="94">
        <f t="shared" si="227"/>
        <v>25977.23</v>
      </c>
      <c r="AJ69" s="94">
        <f t="shared" si="227"/>
        <v>25685.45</v>
      </c>
      <c r="AK69" s="94">
        <f t="shared" si="227"/>
        <v>25685</v>
      </c>
      <c r="AL69" s="94">
        <f t="shared" si="227"/>
        <v>25685</v>
      </c>
      <c r="AM69" s="94">
        <f t="shared" si="227"/>
        <v>25685</v>
      </c>
      <c r="AN69" s="94">
        <f t="shared" si="227"/>
        <v>25685.58</v>
      </c>
      <c r="AO69" s="94">
        <f t="shared" si="227"/>
        <v>25685.58</v>
      </c>
      <c r="AP69" s="94">
        <f t="shared" si="227"/>
        <v>25685.58</v>
      </c>
      <c r="AQ69" s="94">
        <f t="shared" si="227"/>
        <v>25685.58</v>
      </c>
      <c r="AR69" s="94">
        <f t="shared" si="227"/>
        <v>25685.03</v>
      </c>
      <c r="AS69" s="94">
        <f t="shared" si="227"/>
        <v>25704.43</v>
      </c>
      <c r="AT69" s="94">
        <f t="shared" si="227"/>
        <v>25704.78</v>
      </c>
      <c r="AU69" s="94">
        <f t="shared" si="227"/>
        <v>25704.959999999999</v>
      </c>
      <c r="AV69" s="94">
        <f t="shared" si="227"/>
        <v>25704.97</v>
      </c>
      <c r="AW69" s="94">
        <f t="shared" si="227"/>
        <v>25711.040000000001</v>
      </c>
      <c r="AX69" s="94">
        <v>25739.360000000001</v>
      </c>
      <c r="AY69" s="94">
        <f t="shared" ref="AY69:BK69" si="228">+AY23*AY46</f>
        <v>26102.210000000003</v>
      </c>
      <c r="AZ69" s="94">
        <f t="shared" si="228"/>
        <v>26650.1</v>
      </c>
      <c r="BA69" s="94">
        <f t="shared" si="228"/>
        <v>26650.1</v>
      </c>
      <c r="BB69" s="94">
        <f t="shared" si="228"/>
        <v>26818.14</v>
      </c>
      <c r="BC69" s="94">
        <f t="shared" si="228"/>
        <v>26319.8</v>
      </c>
      <c r="BD69" s="94">
        <f t="shared" si="228"/>
        <v>26319.8</v>
      </c>
      <c r="BE69" s="94">
        <f t="shared" si="228"/>
        <v>26319.800000000003</v>
      </c>
      <c r="BF69" s="94">
        <f t="shared" si="228"/>
        <v>26879.800000000003</v>
      </c>
      <c r="BG69" s="94">
        <f t="shared" si="228"/>
        <v>26879.800000000003</v>
      </c>
      <c r="BH69" s="94">
        <f t="shared" si="228"/>
        <v>26879.760000000002</v>
      </c>
      <c r="BI69" s="94">
        <f t="shared" si="228"/>
        <v>26879.760000000002</v>
      </c>
      <c r="BJ69" s="94">
        <f t="shared" si="228"/>
        <v>26879.760000000002</v>
      </c>
      <c r="BK69" s="209">
        <f t="shared" si="228"/>
        <v>26879.760000000002</v>
      </c>
      <c r="BL69" s="209">
        <v>26879.760000000002</v>
      </c>
      <c r="BM69" s="209">
        <f t="shared" si="167"/>
        <v>26876.760000000002</v>
      </c>
      <c r="BN69" s="209">
        <f t="shared" si="167"/>
        <v>26876.760000000002</v>
      </c>
      <c r="BO69" s="218">
        <f t="shared" si="167"/>
        <v>26876.760000000002</v>
      </c>
      <c r="BP69" s="218">
        <f t="shared" si="167"/>
        <v>26876.760000000002</v>
      </c>
      <c r="BQ69" s="218">
        <f t="shared" si="167"/>
        <v>26876.760000000002</v>
      </c>
      <c r="BR69" s="218">
        <f t="shared" si="167"/>
        <v>26876.760000000002</v>
      </c>
      <c r="BS69" s="218">
        <f t="shared" si="167"/>
        <v>26876.760000000002</v>
      </c>
      <c r="BT69" s="218">
        <f t="shared" si="167"/>
        <v>26876.760000000002</v>
      </c>
      <c r="BU69" s="218">
        <f t="shared" ref="BU69" si="229">+BU23*BU46</f>
        <v>28406.84</v>
      </c>
      <c r="BV69" s="218">
        <f t="shared" si="68"/>
        <v>28406.840000000004</v>
      </c>
      <c r="BW69" s="218">
        <f t="shared" si="68"/>
        <v>28436.84</v>
      </c>
      <c r="BX69" s="218">
        <f t="shared" ref="BX69" si="230">+BX23*BX46</f>
        <v>28436.84</v>
      </c>
      <c r="BY69" s="218">
        <f t="shared" ref="BY69:CA69" si="231">+BY23*BY46</f>
        <v>28436.84</v>
      </c>
      <c r="BZ69" s="218">
        <f t="shared" si="231"/>
        <v>28406.840000000004</v>
      </c>
      <c r="CA69" s="218">
        <f t="shared" si="231"/>
        <v>28406.839999999997</v>
      </c>
      <c r="CB69" s="218">
        <f t="shared" ref="CB69" si="232">+CB23*CB46</f>
        <v>28410.85</v>
      </c>
      <c r="CC69" s="218">
        <f>+CC23*CC46</f>
        <v>28621.849999999995</v>
      </c>
      <c r="CD69" s="218">
        <f>+CD23*CD46</f>
        <v>28622.85</v>
      </c>
      <c r="CE69" s="218">
        <f t="shared" ref="CE69" si="233">+CE23*CE46</f>
        <v>28622.85</v>
      </c>
      <c r="CF69" s="396"/>
      <c r="CG69" s="218">
        <f t="shared" ref="CG69:CW69" si="234">+CG23*CG46</f>
        <v>0</v>
      </c>
      <c r="CH69" s="218">
        <f t="shared" si="234"/>
        <v>0</v>
      </c>
      <c r="CI69" s="218">
        <f t="shared" si="234"/>
        <v>0</v>
      </c>
      <c r="CJ69" s="218">
        <f t="shared" si="234"/>
        <v>0</v>
      </c>
      <c r="CK69" s="218">
        <f t="shared" si="234"/>
        <v>0</v>
      </c>
      <c r="CL69" s="218">
        <f t="shared" si="234"/>
        <v>0</v>
      </c>
      <c r="CM69" s="218">
        <f t="shared" si="234"/>
        <v>25529</v>
      </c>
      <c r="CN69" s="218">
        <f t="shared" si="234"/>
        <v>25977.23</v>
      </c>
      <c r="CO69" s="218">
        <f t="shared" si="234"/>
        <v>25685</v>
      </c>
      <c r="CP69" s="218">
        <f t="shared" si="234"/>
        <v>25685.58</v>
      </c>
      <c r="CQ69" s="218">
        <f t="shared" si="234"/>
        <v>25704.959999999999</v>
      </c>
      <c r="CR69" s="218">
        <f t="shared" si="234"/>
        <v>26102.210000000003</v>
      </c>
      <c r="CS69" s="218">
        <f t="shared" si="234"/>
        <v>26319.8</v>
      </c>
      <c r="CT69" s="218">
        <f t="shared" si="234"/>
        <v>26879.800000000003</v>
      </c>
      <c r="CU69" s="218">
        <f t="shared" si="234"/>
        <v>26879.760000000002</v>
      </c>
      <c r="CV69" s="218">
        <f t="shared" si="234"/>
        <v>26876.760000000002</v>
      </c>
      <c r="CW69" s="218">
        <f t="shared" si="234"/>
        <v>26876.760000000002</v>
      </c>
      <c r="CX69" s="218">
        <f t="shared" ref="CX69:CY69" si="235">+CX23*CX46</f>
        <v>28436.84</v>
      </c>
      <c r="CY69" s="218">
        <f t="shared" si="235"/>
        <v>28406.839999999997</v>
      </c>
      <c r="CZ69" s="218">
        <f t="shared" ref="CZ69" si="236">+CZ23*CZ46</f>
        <v>28622.85</v>
      </c>
    </row>
    <row r="70" spans="2:104" outlineLevel="1">
      <c r="B70" s="90" t="s">
        <v>26</v>
      </c>
      <c r="C70" s="91" t="s">
        <v>27</v>
      </c>
      <c r="D70" s="92"/>
      <c r="E70" s="92"/>
      <c r="F70" s="92"/>
      <c r="G70" s="92"/>
      <c r="H70" s="92"/>
      <c r="I70" s="92"/>
      <c r="J70" s="92"/>
      <c r="K70" s="92"/>
      <c r="L70" s="92"/>
      <c r="M70" s="92"/>
      <c r="N70" s="92"/>
      <c r="O70" s="92"/>
      <c r="P70" s="92"/>
      <c r="Q70" s="92"/>
      <c r="R70" s="92"/>
      <c r="S70" s="92"/>
      <c r="T70" s="92"/>
      <c r="U70" s="92"/>
      <c r="V70" s="92"/>
      <c r="W70" s="92"/>
      <c r="X70" s="92"/>
      <c r="Y70" s="92"/>
      <c r="Z70" s="92"/>
      <c r="AA70" s="94"/>
      <c r="AB70" s="94"/>
      <c r="AC70" s="94"/>
      <c r="AD70" s="94"/>
      <c r="AE70" s="94"/>
      <c r="AF70" s="94"/>
      <c r="AG70" s="94"/>
      <c r="AH70" s="94"/>
      <c r="AI70" s="94">
        <f t="shared" ref="AI70:AW70" si="237">+AI24*AI47</f>
        <v>18790</v>
      </c>
      <c r="AJ70" s="94">
        <f t="shared" si="237"/>
        <v>18790</v>
      </c>
      <c r="AK70" s="94">
        <f t="shared" si="237"/>
        <v>18789</v>
      </c>
      <c r="AL70" s="94">
        <f t="shared" si="237"/>
        <v>18809</v>
      </c>
      <c r="AM70" s="94">
        <f t="shared" si="237"/>
        <v>18770.2</v>
      </c>
      <c r="AN70" s="94">
        <f t="shared" si="237"/>
        <v>18770.2</v>
      </c>
      <c r="AO70" s="94">
        <f t="shared" si="237"/>
        <v>18770</v>
      </c>
      <c r="AP70" s="94">
        <f t="shared" si="237"/>
        <v>18770</v>
      </c>
      <c r="AQ70" s="94">
        <f t="shared" si="237"/>
        <v>18770</v>
      </c>
      <c r="AR70" s="94">
        <f t="shared" si="237"/>
        <v>18770</v>
      </c>
      <c r="AS70" s="94">
        <f t="shared" si="237"/>
        <v>18770</v>
      </c>
      <c r="AT70" s="94">
        <f t="shared" si="237"/>
        <v>18749</v>
      </c>
      <c r="AU70" s="94">
        <f t="shared" si="237"/>
        <v>18748.829999999998</v>
      </c>
      <c r="AV70" s="94">
        <f t="shared" si="237"/>
        <v>18610.865000000013</v>
      </c>
      <c r="AW70" s="94">
        <f t="shared" si="237"/>
        <v>18424.744999999995</v>
      </c>
      <c r="AX70" s="94">
        <v>18452.274999999998</v>
      </c>
      <c r="AY70" s="94">
        <f t="shared" ref="AY70:BK70" si="238">+AY24*AY47</f>
        <v>18452.274999999998</v>
      </c>
      <c r="AZ70" s="94">
        <f t="shared" si="238"/>
        <v>18456.344999999994</v>
      </c>
      <c r="BA70" s="94">
        <f t="shared" si="238"/>
        <v>18461.344999999998</v>
      </c>
      <c r="BB70" s="94">
        <f t="shared" si="238"/>
        <v>18980.5</v>
      </c>
      <c r="BC70" s="94">
        <f t="shared" si="238"/>
        <v>18990</v>
      </c>
      <c r="BD70" s="94">
        <f t="shared" si="238"/>
        <v>18989.959999999988</v>
      </c>
      <c r="BE70" s="94">
        <f t="shared" si="238"/>
        <v>19061.5</v>
      </c>
      <c r="BF70" s="94">
        <f t="shared" si="238"/>
        <v>19620.5</v>
      </c>
      <c r="BG70" s="94">
        <f t="shared" si="238"/>
        <v>19607.024999999994</v>
      </c>
      <c r="BH70" s="94">
        <f t="shared" si="238"/>
        <v>19607.024999999991</v>
      </c>
      <c r="BI70" s="94">
        <f t="shared" si="238"/>
        <v>19607.024999999991</v>
      </c>
      <c r="BJ70" s="94">
        <f t="shared" si="238"/>
        <v>19607.024999999987</v>
      </c>
      <c r="BK70" s="209">
        <f t="shared" si="238"/>
        <v>19607.025000000001</v>
      </c>
      <c r="BL70" s="209">
        <v>19607.008333333335</v>
      </c>
      <c r="BM70" s="209">
        <f t="shared" si="167"/>
        <v>19607.025000000001</v>
      </c>
      <c r="BN70" s="209">
        <f t="shared" si="167"/>
        <v>19607.025000000001</v>
      </c>
      <c r="BO70" s="218">
        <f t="shared" si="167"/>
        <v>19982.545000000009</v>
      </c>
      <c r="BP70" s="218">
        <f t="shared" si="167"/>
        <v>19982.545000000009</v>
      </c>
      <c r="BQ70" s="218">
        <f t="shared" si="167"/>
        <v>19982.545000000009</v>
      </c>
      <c r="BR70" s="218">
        <f t="shared" si="167"/>
        <v>19982.545000000013</v>
      </c>
      <c r="BS70" s="218">
        <f t="shared" si="167"/>
        <v>19965.790000000012</v>
      </c>
      <c r="BT70" s="218">
        <f t="shared" si="167"/>
        <v>19949.205000000009</v>
      </c>
      <c r="BU70" s="218">
        <f>+BU24*BU47</f>
        <v>19949.205000000009</v>
      </c>
      <c r="BV70" s="218">
        <f t="shared" si="68"/>
        <v>19923.015000000014</v>
      </c>
      <c r="BW70" s="218">
        <f t="shared" si="68"/>
        <v>19945.290000000005</v>
      </c>
      <c r="BX70" s="218">
        <f t="shared" ref="BX70" si="239">+BX24*BX47</f>
        <v>19945.290000000008</v>
      </c>
      <c r="BY70" s="218">
        <f t="shared" ref="BY70:CA70" si="240">+BY24*BY47</f>
        <v>19945.33500000001</v>
      </c>
      <c r="BZ70" s="218">
        <f t="shared" si="240"/>
        <v>19945.33500000001</v>
      </c>
      <c r="CA70" s="218">
        <f t="shared" si="240"/>
        <v>19954.515000000014</v>
      </c>
      <c r="CB70" s="218">
        <f t="shared" ref="CB70:CC70" si="241">+CB24*CB47</f>
        <v>19954.485000000015</v>
      </c>
      <c r="CC70" s="218">
        <f t="shared" si="241"/>
        <v>19903.420000000013</v>
      </c>
      <c r="CD70" s="218">
        <f t="shared" ref="CD70:CE70" si="242">+CD24*CD47</f>
        <v>19903.420000000009</v>
      </c>
      <c r="CE70" s="218">
        <f t="shared" si="242"/>
        <v>22880.740000000031</v>
      </c>
      <c r="CF70" s="396"/>
      <c r="CG70" s="218">
        <f t="shared" ref="CG70:CW70" si="243">+CG24*CG47</f>
        <v>0</v>
      </c>
      <c r="CH70" s="218">
        <f t="shared" si="243"/>
        <v>0</v>
      </c>
      <c r="CI70" s="218">
        <f t="shared" si="243"/>
        <v>0</v>
      </c>
      <c r="CJ70" s="218">
        <f t="shared" si="243"/>
        <v>0</v>
      </c>
      <c r="CK70" s="218">
        <f t="shared" si="243"/>
        <v>0</v>
      </c>
      <c r="CL70" s="218">
        <f t="shared" si="243"/>
        <v>0</v>
      </c>
      <c r="CM70" s="218">
        <f t="shared" si="243"/>
        <v>0</v>
      </c>
      <c r="CN70" s="218">
        <f t="shared" si="243"/>
        <v>18790</v>
      </c>
      <c r="CO70" s="218">
        <f t="shared" si="243"/>
        <v>18770.2</v>
      </c>
      <c r="CP70" s="218">
        <f t="shared" si="243"/>
        <v>18770</v>
      </c>
      <c r="CQ70" s="218">
        <f t="shared" si="243"/>
        <v>18748.829999999998</v>
      </c>
      <c r="CR70" s="218">
        <f t="shared" si="243"/>
        <v>18452.274999999998</v>
      </c>
      <c r="CS70" s="218">
        <f t="shared" si="243"/>
        <v>18990</v>
      </c>
      <c r="CT70" s="218">
        <f t="shared" si="243"/>
        <v>19607.024999999994</v>
      </c>
      <c r="CU70" s="218">
        <f t="shared" si="243"/>
        <v>19607.025000000001</v>
      </c>
      <c r="CV70" s="218">
        <f t="shared" si="243"/>
        <v>19982.545000000009</v>
      </c>
      <c r="CW70" s="218">
        <f t="shared" si="243"/>
        <v>19965.790000000012</v>
      </c>
      <c r="CX70" s="218">
        <f t="shared" ref="CX70:CY70" si="244">+CX24*CX47</f>
        <v>19945.290000000005</v>
      </c>
      <c r="CY70" s="218">
        <f t="shared" si="244"/>
        <v>19954.515000000014</v>
      </c>
      <c r="CZ70" s="218">
        <f t="shared" ref="CZ70" si="245">+CZ24*CZ47</f>
        <v>22880.740000000031</v>
      </c>
    </row>
    <row r="71" spans="2:104" outlineLevel="1">
      <c r="B71" s="90" t="s">
        <v>28</v>
      </c>
      <c r="C71" s="91" t="s">
        <v>20</v>
      </c>
      <c r="D71" s="92"/>
      <c r="E71" s="92"/>
      <c r="F71" s="92"/>
      <c r="G71" s="92"/>
      <c r="H71" s="92"/>
      <c r="I71" s="92"/>
      <c r="J71" s="92"/>
      <c r="K71" s="92"/>
      <c r="L71" s="92"/>
      <c r="M71" s="92"/>
      <c r="N71" s="92"/>
      <c r="O71" s="92"/>
      <c r="P71" s="92"/>
      <c r="Q71" s="92"/>
      <c r="R71" s="92"/>
      <c r="S71" s="92"/>
      <c r="T71" s="92"/>
      <c r="U71" s="92"/>
      <c r="V71" s="92"/>
      <c r="W71" s="92"/>
      <c r="X71" s="92"/>
      <c r="Y71" s="92"/>
      <c r="Z71" s="92"/>
      <c r="AA71" s="94"/>
      <c r="AB71" s="94"/>
      <c r="AC71" s="94"/>
      <c r="AD71" s="94"/>
      <c r="AE71" s="94"/>
      <c r="AF71" s="94"/>
      <c r="AG71" s="94"/>
      <c r="AH71" s="94"/>
      <c r="AI71" s="94"/>
      <c r="AJ71" s="94"/>
      <c r="AK71" s="94"/>
      <c r="AL71" s="94"/>
      <c r="AM71" s="94"/>
      <c r="AN71" s="94"/>
      <c r="AO71" s="94"/>
      <c r="AP71" s="94"/>
      <c r="AQ71" s="94"/>
      <c r="AR71" s="94"/>
      <c r="AS71" s="94"/>
      <c r="AT71" s="94"/>
      <c r="AU71" s="94"/>
      <c r="AV71" s="94"/>
      <c r="AW71" s="94"/>
      <c r="AX71" s="94"/>
      <c r="AY71" s="94">
        <f t="shared" ref="AY71:BK71" si="246">+AY25*AY48</f>
        <v>38969.184000000001</v>
      </c>
      <c r="AZ71" s="94">
        <f t="shared" si="246"/>
        <v>38965.376000000004</v>
      </c>
      <c r="BA71" s="94">
        <f t="shared" si="246"/>
        <v>38964.991999999998</v>
      </c>
      <c r="BB71" s="94">
        <f t="shared" si="246"/>
        <v>38964.991999999998</v>
      </c>
      <c r="BC71" s="94">
        <f t="shared" si="246"/>
        <v>38958.112000000001</v>
      </c>
      <c r="BD71" s="94">
        <f t="shared" si="246"/>
        <v>38958.112000000001</v>
      </c>
      <c r="BE71" s="94">
        <f t="shared" si="246"/>
        <v>38958.111999999986</v>
      </c>
      <c r="BF71" s="94">
        <f t="shared" si="246"/>
        <v>38958.455999999976</v>
      </c>
      <c r="BG71" s="94">
        <f t="shared" si="246"/>
        <v>40091.010574999986</v>
      </c>
      <c r="BH71" s="94">
        <f t="shared" si="246"/>
        <v>40163.916974999978</v>
      </c>
      <c r="BI71" s="94">
        <f t="shared" si="246"/>
        <v>40163.916974999971</v>
      </c>
      <c r="BJ71" s="94">
        <f t="shared" si="246"/>
        <v>40163.916974999978</v>
      </c>
      <c r="BK71" s="209">
        <f t="shared" si="246"/>
        <v>40120.793299999968</v>
      </c>
      <c r="BL71" s="209">
        <v>40163.916975000029</v>
      </c>
      <c r="BM71" s="209">
        <f t="shared" si="167"/>
        <v>40079.997299999966</v>
      </c>
      <c r="BN71" s="209">
        <f t="shared" si="167"/>
        <v>40350.246124999969</v>
      </c>
      <c r="BO71" s="218">
        <f t="shared" si="167"/>
        <v>40350.246124999961</v>
      </c>
      <c r="BP71" s="218">
        <f t="shared" si="167"/>
        <v>40350.246124999969</v>
      </c>
      <c r="BQ71" s="218">
        <f t="shared" si="167"/>
        <v>40395.886649999979</v>
      </c>
      <c r="BR71" s="218">
        <f t="shared" si="167"/>
        <v>40395.886649999971</v>
      </c>
      <c r="BS71" s="218">
        <f t="shared" si="167"/>
        <v>40393.493174999974</v>
      </c>
      <c r="BT71" s="218">
        <f t="shared" si="167"/>
        <v>40397.83597499998</v>
      </c>
      <c r="BU71" s="218">
        <f t="shared" ref="BU71" si="247">+BU25*BU48</f>
        <v>40397.835974999987</v>
      </c>
      <c r="BV71" s="218">
        <f t="shared" si="68"/>
        <v>40397.860649999988</v>
      </c>
      <c r="BW71" s="218">
        <f t="shared" si="68"/>
        <v>40397.860649999995</v>
      </c>
      <c r="BX71" s="218">
        <f t="shared" ref="BX71" si="248">+BX25*BX48</f>
        <v>40353.24824999999</v>
      </c>
      <c r="BY71" s="218">
        <f t="shared" ref="BY71:CA71" si="249">+BY25*BY48</f>
        <v>40353.24824999999</v>
      </c>
      <c r="BZ71" s="218">
        <f t="shared" si="249"/>
        <v>40353.24824999999</v>
      </c>
      <c r="CA71" s="218">
        <f t="shared" si="249"/>
        <v>40353.264699999992</v>
      </c>
      <c r="CB71" s="218">
        <f t="shared" ref="CB71:CC71" si="250">+CB25*CB48</f>
        <v>40351.743074999998</v>
      </c>
      <c r="CC71" s="218">
        <f t="shared" si="250"/>
        <v>40351.743074999991</v>
      </c>
      <c r="CD71" s="218">
        <f t="shared" ref="CD71:CE71" si="251">+CD25*CD48</f>
        <v>40353.939149999991</v>
      </c>
      <c r="CE71" s="218">
        <f t="shared" si="251"/>
        <v>40353.939149999991</v>
      </c>
      <c r="CF71" s="396"/>
      <c r="CG71" s="218">
        <f t="shared" ref="CG71:CW71" si="252">+CG25*CG48</f>
        <v>0</v>
      </c>
      <c r="CH71" s="218">
        <f t="shared" si="252"/>
        <v>0</v>
      </c>
      <c r="CI71" s="218">
        <f t="shared" si="252"/>
        <v>0</v>
      </c>
      <c r="CJ71" s="218">
        <f t="shared" si="252"/>
        <v>0</v>
      </c>
      <c r="CK71" s="218">
        <f t="shared" si="252"/>
        <v>0</v>
      </c>
      <c r="CL71" s="218">
        <f t="shared" si="252"/>
        <v>0</v>
      </c>
      <c r="CM71" s="218">
        <f t="shared" si="252"/>
        <v>0</v>
      </c>
      <c r="CN71" s="218">
        <f t="shared" si="252"/>
        <v>0</v>
      </c>
      <c r="CO71" s="218">
        <f t="shared" si="252"/>
        <v>0</v>
      </c>
      <c r="CP71" s="218">
        <f t="shared" si="252"/>
        <v>0</v>
      </c>
      <c r="CQ71" s="218">
        <f t="shared" si="252"/>
        <v>0</v>
      </c>
      <c r="CR71" s="218">
        <f t="shared" si="252"/>
        <v>38969.184000000001</v>
      </c>
      <c r="CS71" s="218">
        <f t="shared" si="252"/>
        <v>38958.112000000001</v>
      </c>
      <c r="CT71" s="218">
        <f t="shared" si="252"/>
        <v>40091.010574999986</v>
      </c>
      <c r="CU71" s="218">
        <f t="shared" si="252"/>
        <v>40120.793299999968</v>
      </c>
      <c r="CV71" s="218">
        <f t="shared" si="252"/>
        <v>40350.246124999961</v>
      </c>
      <c r="CW71" s="218">
        <f t="shared" si="252"/>
        <v>40393.493174999974</v>
      </c>
      <c r="CX71" s="218">
        <f t="shared" ref="CX71:CY71" si="253">+CX25*CX48</f>
        <v>40397.860649999995</v>
      </c>
      <c r="CY71" s="218">
        <f t="shared" si="253"/>
        <v>40353.264699999992</v>
      </c>
      <c r="CZ71" s="218">
        <f t="shared" ref="CZ71" si="254">+CZ25*CZ48</f>
        <v>40353.939149999991</v>
      </c>
    </row>
    <row r="72" spans="2:104" outlineLevel="1">
      <c r="B72" s="90" t="s">
        <v>29</v>
      </c>
      <c r="C72" s="91" t="s">
        <v>8</v>
      </c>
      <c r="D72" s="92"/>
      <c r="E72" s="92"/>
      <c r="F72" s="92"/>
      <c r="G72" s="92"/>
      <c r="H72" s="92"/>
      <c r="I72" s="92"/>
      <c r="J72" s="92"/>
      <c r="K72" s="92"/>
      <c r="L72" s="92"/>
      <c r="M72" s="92"/>
      <c r="N72" s="92"/>
      <c r="O72" s="92"/>
      <c r="P72" s="92"/>
      <c r="Q72" s="92"/>
      <c r="R72" s="92"/>
      <c r="S72" s="92"/>
      <c r="T72" s="92"/>
      <c r="U72" s="92"/>
      <c r="V72" s="92"/>
      <c r="W72" s="92"/>
      <c r="X72" s="92"/>
      <c r="Y72" s="92"/>
      <c r="Z72" s="92"/>
      <c r="AA72" s="94"/>
      <c r="AB72" s="94"/>
      <c r="AC72" s="94"/>
      <c r="AD72" s="94"/>
      <c r="AE72" s="94"/>
      <c r="AF72" s="94"/>
      <c r="AG72" s="94"/>
      <c r="AH72" s="94"/>
      <c r="AI72" s="94"/>
      <c r="AJ72" s="94"/>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209"/>
      <c r="BL72" s="209"/>
      <c r="BM72" s="209"/>
      <c r="BN72" s="209"/>
      <c r="BO72" s="218">
        <f t="shared" ref="BO72:BS72" si="255">+BO26*BO49</f>
        <v>36342.433400000016</v>
      </c>
      <c r="BP72" s="218">
        <f t="shared" si="255"/>
        <v>36302.575400000031</v>
      </c>
      <c r="BQ72" s="218">
        <f t="shared" si="255"/>
        <v>36301.510700000028</v>
      </c>
      <c r="BR72" s="218">
        <f t="shared" si="255"/>
        <v>36301.519800000024</v>
      </c>
      <c r="BS72" s="218">
        <f t="shared" si="255"/>
        <v>36262.844800000028</v>
      </c>
      <c r="BT72" s="218">
        <f>+BT26*BT49</f>
        <v>36301.519800000016</v>
      </c>
      <c r="BU72" s="218">
        <f>+BU26*BU49</f>
        <v>36336.755000000026</v>
      </c>
      <c r="BV72" s="218">
        <f t="shared" si="68"/>
        <v>36288.060900000019</v>
      </c>
      <c r="BW72" s="218">
        <f t="shared" si="68"/>
        <v>36336.664000000019</v>
      </c>
      <c r="BX72" s="218">
        <f t="shared" ref="BX72" si="256">+BX26*BX49</f>
        <v>36336.664000000012</v>
      </c>
      <c r="BY72" s="218">
        <f t="shared" ref="BY72:CA72" si="257">+BY26*BY49</f>
        <v>39931.580000000038</v>
      </c>
      <c r="BZ72" s="218">
        <f t="shared" si="257"/>
        <v>40163.890000000043</v>
      </c>
      <c r="CA72" s="218">
        <f t="shared" si="257"/>
        <v>40163.890000000021</v>
      </c>
      <c r="CB72" s="218">
        <f t="shared" ref="CB72:CC72" si="258">+CB26*CB49</f>
        <v>39834.890000000021</v>
      </c>
      <c r="CC72" s="218">
        <f t="shared" si="258"/>
        <v>39834.890000000021</v>
      </c>
      <c r="CD72" s="218">
        <f t="shared" ref="CD72:CE72" si="259">+CD26*CD49</f>
        <v>39834.770000000033</v>
      </c>
      <c r="CE72" s="218">
        <f t="shared" si="259"/>
        <v>39834.770000000033</v>
      </c>
      <c r="CF72" s="396"/>
      <c r="CG72" s="218">
        <f t="shared" ref="CG72:CW72" si="260">+CG26*CG49</f>
        <v>0</v>
      </c>
      <c r="CH72" s="218">
        <f t="shared" si="260"/>
        <v>0</v>
      </c>
      <c r="CI72" s="218">
        <f t="shared" si="260"/>
        <v>0</v>
      </c>
      <c r="CJ72" s="218">
        <f t="shared" si="260"/>
        <v>0</v>
      </c>
      <c r="CK72" s="218">
        <f t="shared" si="260"/>
        <v>0</v>
      </c>
      <c r="CL72" s="218">
        <f t="shared" si="260"/>
        <v>0</v>
      </c>
      <c r="CM72" s="218">
        <f t="shared" si="260"/>
        <v>0</v>
      </c>
      <c r="CN72" s="218">
        <f t="shared" si="260"/>
        <v>0</v>
      </c>
      <c r="CO72" s="218">
        <f t="shared" si="260"/>
        <v>0</v>
      </c>
      <c r="CP72" s="218">
        <f t="shared" si="260"/>
        <v>0</v>
      </c>
      <c r="CQ72" s="218">
        <f t="shared" si="260"/>
        <v>0</v>
      </c>
      <c r="CR72" s="218">
        <f t="shared" si="260"/>
        <v>0</v>
      </c>
      <c r="CS72" s="218">
        <f t="shared" si="260"/>
        <v>0</v>
      </c>
      <c r="CT72" s="218">
        <f t="shared" si="260"/>
        <v>0</v>
      </c>
      <c r="CU72" s="218">
        <f t="shared" si="260"/>
        <v>0</v>
      </c>
      <c r="CV72" s="218">
        <f t="shared" si="260"/>
        <v>36342.433400000016</v>
      </c>
      <c r="CW72" s="218">
        <f t="shared" si="260"/>
        <v>36262.844800000028</v>
      </c>
      <c r="CX72" s="218">
        <f t="shared" ref="CX72" si="261">+CX26*CX49</f>
        <v>36336.664000000019</v>
      </c>
      <c r="CY72" s="218">
        <f>+CY26*CY49</f>
        <v>40163.890000000021</v>
      </c>
      <c r="CZ72" s="218">
        <f>+CZ26*CZ49</f>
        <v>39834.770000000033</v>
      </c>
    </row>
    <row r="73" spans="2:104" ht="12.75" thickBot="1">
      <c r="B73" s="95" t="str">
        <f>IF(Portfolio!CE$3=SOURCE!$A$1,SOURCE!D10,SOURCE!E10)</f>
        <v>Total do Portfolio</v>
      </c>
      <c r="C73" s="96"/>
      <c r="D73" s="97">
        <f t="shared" ref="D73:AI73" si="262">SUM(D53:D72)</f>
        <v>209375.73845358304</v>
      </c>
      <c r="E73" s="97">
        <f t="shared" si="262"/>
        <v>209484.02141411789</v>
      </c>
      <c r="F73" s="97">
        <f t="shared" si="262"/>
        <v>209312.22281085566</v>
      </c>
      <c r="G73" s="97">
        <f t="shared" si="262"/>
        <v>214524.94017598467</v>
      </c>
      <c r="H73" s="97">
        <f t="shared" si="262"/>
        <v>238883.44008731682</v>
      </c>
      <c r="I73" s="97">
        <f t="shared" si="262"/>
        <v>255926.78461617453</v>
      </c>
      <c r="J73" s="97">
        <f t="shared" si="262"/>
        <v>252147.10734795543</v>
      </c>
      <c r="K73" s="97">
        <f t="shared" si="262"/>
        <v>257368.67415029407</v>
      </c>
      <c r="L73" s="97">
        <f t="shared" si="262"/>
        <v>257063.27289393102</v>
      </c>
      <c r="M73" s="97">
        <f t="shared" si="262"/>
        <v>266313.6312004074</v>
      </c>
      <c r="N73" s="97">
        <f t="shared" si="262"/>
        <v>266758.66373720823</v>
      </c>
      <c r="O73" s="97">
        <f t="shared" si="262"/>
        <v>330308.13118100009</v>
      </c>
      <c r="P73" s="97">
        <f t="shared" si="262"/>
        <v>330786.32622238703</v>
      </c>
      <c r="Q73" s="97">
        <f t="shared" si="262"/>
        <v>330833.34773280006</v>
      </c>
      <c r="R73" s="97">
        <f t="shared" si="262"/>
        <v>334298.09072100004</v>
      </c>
      <c r="S73" s="97">
        <f t="shared" si="262"/>
        <v>347985.11610971933</v>
      </c>
      <c r="T73" s="97">
        <f t="shared" si="262"/>
        <v>347639.53051671933</v>
      </c>
      <c r="U73" s="97">
        <f t="shared" si="262"/>
        <v>347757.13290530274</v>
      </c>
      <c r="V73" s="97">
        <f t="shared" si="262"/>
        <v>359921.13097418536</v>
      </c>
      <c r="W73" s="97">
        <f t="shared" si="262"/>
        <v>371640.48200000002</v>
      </c>
      <c r="X73" s="97">
        <f t="shared" si="262"/>
        <v>371548.04699999996</v>
      </c>
      <c r="Y73" s="97">
        <f t="shared" si="262"/>
        <v>371601.27848000004</v>
      </c>
      <c r="Z73" s="97">
        <f t="shared" si="262"/>
        <v>371730.21306139999</v>
      </c>
      <c r="AA73" s="97">
        <f t="shared" si="262"/>
        <v>411423.38118870003</v>
      </c>
      <c r="AB73" s="97">
        <f t="shared" si="262"/>
        <v>420053.7676284</v>
      </c>
      <c r="AC73" s="97">
        <f t="shared" si="262"/>
        <v>420376.55929999996</v>
      </c>
      <c r="AD73" s="97">
        <f t="shared" si="262"/>
        <v>420050.97929231165</v>
      </c>
      <c r="AE73" s="97">
        <f t="shared" si="262"/>
        <v>521438.75021924335</v>
      </c>
      <c r="AF73" s="97">
        <f t="shared" si="262"/>
        <v>522660.68474788504</v>
      </c>
      <c r="AG73" s="97">
        <f t="shared" si="262"/>
        <v>522670.93481701525</v>
      </c>
      <c r="AH73" s="97">
        <f t="shared" si="262"/>
        <v>533800.79180386651</v>
      </c>
      <c r="AI73" s="97">
        <f t="shared" si="262"/>
        <v>559489.03249748051</v>
      </c>
      <c r="AJ73" s="97">
        <f t="shared" ref="AJ73:BO73" si="263">SUM(AJ53:AJ72)</f>
        <v>559448.32684072573</v>
      </c>
      <c r="AK73" s="97">
        <f t="shared" si="263"/>
        <v>562465.25669166085</v>
      </c>
      <c r="AL73" s="97">
        <f t="shared" si="263"/>
        <v>562435.32577917911</v>
      </c>
      <c r="AM73" s="97">
        <f t="shared" si="263"/>
        <v>566892.37187662907</v>
      </c>
      <c r="AN73" s="97">
        <f t="shared" si="263"/>
        <v>567344.30092662899</v>
      </c>
      <c r="AO73" s="97">
        <f t="shared" si="263"/>
        <v>567240.74875746772</v>
      </c>
      <c r="AP73" s="97">
        <f t="shared" si="263"/>
        <v>568725.52997229795</v>
      </c>
      <c r="AQ73" s="97">
        <f t="shared" si="263"/>
        <v>569141.32764000003</v>
      </c>
      <c r="AR73" s="97">
        <f t="shared" si="263"/>
        <v>569412.09264000005</v>
      </c>
      <c r="AS73" s="97">
        <f t="shared" si="263"/>
        <v>571927.21457000007</v>
      </c>
      <c r="AT73" s="97">
        <f t="shared" si="263"/>
        <v>572751.68677532254</v>
      </c>
      <c r="AU73" s="97">
        <f t="shared" si="263"/>
        <v>588870.5450829661</v>
      </c>
      <c r="AV73" s="97">
        <f t="shared" si="263"/>
        <v>593506.10621629958</v>
      </c>
      <c r="AW73" s="97">
        <f t="shared" si="263"/>
        <v>593475.30546798208</v>
      </c>
      <c r="AX73" s="97">
        <f t="shared" si="263"/>
        <v>600408.52322543005</v>
      </c>
      <c r="AY73" s="97">
        <f t="shared" si="263"/>
        <v>641744.12052542996</v>
      </c>
      <c r="AZ73" s="97">
        <f t="shared" si="263"/>
        <v>642350.44360113109</v>
      </c>
      <c r="BA73" s="97">
        <f t="shared" si="263"/>
        <v>641237.93146591575</v>
      </c>
      <c r="BB73" s="97">
        <f t="shared" si="263"/>
        <v>642523.40690500988</v>
      </c>
      <c r="BC73" s="97">
        <f t="shared" si="263"/>
        <v>642011.18966353836</v>
      </c>
      <c r="BD73" s="97">
        <f t="shared" si="263"/>
        <v>641707.59963797883</v>
      </c>
      <c r="BE73" s="97">
        <f t="shared" si="263"/>
        <v>650637.32559752988</v>
      </c>
      <c r="BF73" s="97">
        <f t="shared" si="263"/>
        <v>651529.01059752994</v>
      </c>
      <c r="BG73" s="97">
        <f t="shared" si="263"/>
        <v>652648.68302544579</v>
      </c>
      <c r="BH73" s="97">
        <f t="shared" si="263"/>
        <v>667977.44472742977</v>
      </c>
      <c r="BI73" s="97">
        <f t="shared" si="263"/>
        <v>668461.82799785689</v>
      </c>
      <c r="BJ73" s="97">
        <f t="shared" si="263"/>
        <v>668348.69016669772</v>
      </c>
      <c r="BK73" s="97">
        <f t="shared" si="263"/>
        <v>668502.75049769785</v>
      </c>
      <c r="BL73" s="97">
        <f t="shared" si="263"/>
        <v>669511.64506336616</v>
      </c>
      <c r="BM73" s="97">
        <f t="shared" si="263"/>
        <v>668588.87329530646</v>
      </c>
      <c r="BN73" s="97">
        <f t="shared" si="263"/>
        <v>668763.79107909254</v>
      </c>
      <c r="BO73" s="97">
        <f t="shared" si="263"/>
        <v>706162.16335482604</v>
      </c>
      <c r="BP73" s="97">
        <f t="shared" ref="BP73:BS73" si="264">SUM(BP53:BP72)</f>
        <v>706078.21835482609</v>
      </c>
      <c r="BQ73" s="97">
        <f t="shared" si="264"/>
        <v>706075.01017982606</v>
      </c>
      <c r="BR73" s="97">
        <f t="shared" si="264"/>
        <v>706180.68950836279</v>
      </c>
      <c r="BS73" s="97">
        <f t="shared" si="264"/>
        <v>706051.69480736286</v>
      </c>
      <c r="BT73" s="97">
        <f t="shared" ref="BT73:BX73" si="265">SUM(BT53:BT72)</f>
        <v>706039.56260736263</v>
      </c>
      <c r="BU73" s="97">
        <f t="shared" si="265"/>
        <v>711118.02712271665</v>
      </c>
      <c r="BV73" s="97">
        <f t="shared" si="265"/>
        <v>711138.4277763915</v>
      </c>
      <c r="BW73" s="97">
        <f t="shared" si="265"/>
        <v>714066.67993639165</v>
      </c>
      <c r="BX73" s="97">
        <f t="shared" si="265"/>
        <v>713765.42163939157</v>
      </c>
      <c r="BY73" s="97">
        <f t="shared" ref="BY73:CE73" si="266">SUM(BY53:BY72)</f>
        <v>712228.58160525165</v>
      </c>
      <c r="BZ73" s="97">
        <f t="shared" si="266"/>
        <v>712152.73588325153</v>
      </c>
      <c r="CA73" s="97">
        <f t="shared" si="266"/>
        <v>718510.28510565392</v>
      </c>
      <c r="CB73" s="97">
        <f t="shared" si="266"/>
        <v>718264.16133065394</v>
      </c>
      <c r="CC73" s="97">
        <f t="shared" si="266"/>
        <v>718875.04916632816</v>
      </c>
      <c r="CD73" s="97">
        <f t="shared" si="266"/>
        <v>719014.05018879683</v>
      </c>
      <c r="CE73" s="97">
        <f t="shared" si="266"/>
        <v>719977.91836550285</v>
      </c>
      <c r="CF73" s="396"/>
      <c r="CG73" s="97">
        <f t="shared" ref="CG73:CW73" si="267">SUM(CG53:CG72)</f>
        <v>214524.94017598467</v>
      </c>
      <c r="CH73" s="97">
        <f t="shared" si="267"/>
        <v>257368.67415029407</v>
      </c>
      <c r="CI73" s="97">
        <f t="shared" si="267"/>
        <v>330308.13118100009</v>
      </c>
      <c r="CJ73" s="97">
        <f t="shared" si="267"/>
        <v>347985.11610971933</v>
      </c>
      <c r="CK73" s="97">
        <f t="shared" si="267"/>
        <v>371640.48200000002</v>
      </c>
      <c r="CL73" s="97">
        <f t="shared" si="267"/>
        <v>411423.38118870003</v>
      </c>
      <c r="CM73" s="97">
        <f t="shared" si="267"/>
        <v>521438.75021924335</v>
      </c>
      <c r="CN73" s="97">
        <f t="shared" si="267"/>
        <v>559489.03249748051</v>
      </c>
      <c r="CO73" s="97">
        <f t="shared" si="267"/>
        <v>566892.37187662907</v>
      </c>
      <c r="CP73" s="97">
        <f t="shared" si="267"/>
        <v>569141.32764000003</v>
      </c>
      <c r="CQ73" s="97">
        <f t="shared" si="267"/>
        <v>588870.5450829661</v>
      </c>
      <c r="CR73" s="97">
        <f t="shared" si="267"/>
        <v>641744.12052542996</v>
      </c>
      <c r="CS73" s="97">
        <f t="shared" si="267"/>
        <v>642011.18966353836</v>
      </c>
      <c r="CT73" s="97">
        <f t="shared" si="267"/>
        <v>652648.68302544579</v>
      </c>
      <c r="CU73" s="97">
        <f t="shared" si="267"/>
        <v>668502.75049769785</v>
      </c>
      <c r="CV73" s="97">
        <f t="shared" si="267"/>
        <v>706162.16335482604</v>
      </c>
      <c r="CW73" s="97">
        <f t="shared" si="267"/>
        <v>706051.69480736286</v>
      </c>
      <c r="CX73" s="97">
        <f t="shared" ref="CX73" si="268">SUM(CX53:CX72)</f>
        <v>714066.67993639165</v>
      </c>
      <c r="CY73" s="97">
        <f>SUM(CY53:CY72)</f>
        <v>718510.28510565392</v>
      </c>
      <c r="CZ73" s="97">
        <f>SUM(CZ53:CZ72)</f>
        <v>719977.91836550285</v>
      </c>
    </row>
    <row r="74" spans="2:104">
      <c r="C74" s="104"/>
      <c r="D74" s="104"/>
      <c r="E74" s="104"/>
      <c r="F74" s="104"/>
      <c r="G74" s="104"/>
      <c r="H74" s="104"/>
      <c r="I74" s="104"/>
      <c r="J74" s="104"/>
      <c r="K74" s="104"/>
      <c r="L74" s="104"/>
      <c r="M74" s="104"/>
      <c r="N74" s="104"/>
      <c r="O74" s="81"/>
      <c r="P74" s="81"/>
      <c r="Q74" s="81"/>
      <c r="R74" s="81"/>
      <c r="S74" s="81"/>
      <c r="T74" s="81"/>
      <c r="U74" s="81"/>
      <c r="V74" s="81"/>
      <c r="W74" s="81"/>
      <c r="X74" s="81"/>
      <c r="Y74" s="81"/>
      <c r="Z74" s="81"/>
      <c r="AA74" s="81"/>
      <c r="AB74" s="81"/>
      <c r="AC74" s="81"/>
      <c r="AD74" s="81"/>
      <c r="AE74" s="81"/>
      <c r="AF74" s="81"/>
      <c r="AG74" s="81"/>
      <c r="AH74" s="81"/>
      <c r="AI74" s="81"/>
      <c r="AJ74" s="81"/>
      <c r="AK74" s="81"/>
      <c r="AL74" s="81"/>
      <c r="AM74" s="81"/>
      <c r="AN74" s="81"/>
      <c r="AO74" s="81"/>
      <c r="AP74" s="81"/>
      <c r="AQ74" s="81"/>
      <c r="AR74" s="81"/>
      <c r="AS74" s="81"/>
      <c r="AT74" s="81"/>
      <c r="AU74" s="81"/>
      <c r="AV74" s="81"/>
      <c r="AW74" s="81"/>
      <c r="AX74" s="81"/>
      <c r="AY74" s="81"/>
      <c r="AZ74" s="81"/>
      <c r="BA74" s="81"/>
      <c r="BB74" s="81"/>
      <c r="BC74" s="81"/>
      <c r="BD74" s="81"/>
      <c r="BE74" s="81"/>
      <c r="BF74" s="81"/>
      <c r="BH74" s="81"/>
      <c r="BI74" s="81"/>
      <c r="BJ74" s="81"/>
      <c r="BK74" s="81"/>
      <c r="BL74" s="81"/>
      <c r="CF74" s="396"/>
    </row>
    <row r="75" spans="2:104">
      <c r="B75" s="105" t="str">
        <f>IF(Portfolio!CE$3=SOURCE!$A$1,SOURCE!D12,SOURCE!E12)</f>
        <v>ABL Total Média</v>
      </c>
      <c r="C75" s="106" t="str">
        <f>C52</f>
        <v>Estado</v>
      </c>
      <c r="D75" s="89" t="str">
        <f>D6</f>
        <v>1T06</v>
      </c>
      <c r="E75" s="89" t="str">
        <f t="shared" ref="E75:BP75" si="269">E6</f>
        <v>2T06</v>
      </c>
      <c r="F75" s="89" t="str">
        <f t="shared" si="269"/>
        <v>3T06</v>
      </c>
      <c r="G75" s="89" t="str">
        <f t="shared" si="269"/>
        <v>4T06</v>
      </c>
      <c r="H75" s="89" t="str">
        <f t="shared" si="269"/>
        <v>1T07</v>
      </c>
      <c r="I75" s="89" t="str">
        <f t="shared" si="269"/>
        <v>2T07</v>
      </c>
      <c r="J75" s="89" t="str">
        <f t="shared" si="269"/>
        <v>3T07</v>
      </c>
      <c r="K75" s="89" t="str">
        <f t="shared" si="269"/>
        <v>4T07</v>
      </c>
      <c r="L75" s="89" t="str">
        <f t="shared" si="269"/>
        <v>1T08</v>
      </c>
      <c r="M75" s="89" t="str">
        <f t="shared" si="269"/>
        <v>2T08</v>
      </c>
      <c r="N75" s="89" t="str">
        <f t="shared" si="269"/>
        <v>3T08</v>
      </c>
      <c r="O75" s="89" t="str">
        <f t="shared" si="269"/>
        <v>4T08</v>
      </c>
      <c r="P75" s="89" t="str">
        <f t="shared" si="269"/>
        <v>1T09</v>
      </c>
      <c r="Q75" s="89" t="str">
        <f t="shared" si="269"/>
        <v>2T09</v>
      </c>
      <c r="R75" s="89" t="str">
        <f t="shared" si="269"/>
        <v>3T09</v>
      </c>
      <c r="S75" s="89" t="str">
        <f t="shared" si="269"/>
        <v>4T09</v>
      </c>
      <c r="T75" s="89" t="str">
        <f t="shared" si="269"/>
        <v>1T10</v>
      </c>
      <c r="U75" s="89" t="str">
        <f t="shared" si="269"/>
        <v>2T10</v>
      </c>
      <c r="V75" s="89" t="str">
        <f t="shared" si="269"/>
        <v>3T10</v>
      </c>
      <c r="W75" s="89" t="str">
        <f t="shared" si="269"/>
        <v>4T10</v>
      </c>
      <c r="X75" s="89" t="str">
        <f t="shared" si="269"/>
        <v>1T11</v>
      </c>
      <c r="Y75" s="89" t="str">
        <f t="shared" si="269"/>
        <v>2T11</v>
      </c>
      <c r="Z75" s="89" t="str">
        <f t="shared" si="269"/>
        <v>3T11</v>
      </c>
      <c r="AA75" s="89" t="str">
        <f t="shared" si="269"/>
        <v>4T11</v>
      </c>
      <c r="AB75" s="89" t="str">
        <f t="shared" si="269"/>
        <v>1T12</v>
      </c>
      <c r="AC75" s="89" t="str">
        <f t="shared" si="269"/>
        <v>2T12</v>
      </c>
      <c r="AD75" s="89" t="str">
        <f t="shared" si="269"/>
        <v>3T12</v>
      </c>
      <c r="AE75" s="89" t="str">
        <f t="shared" si="269"/>
        <v>4T12</v>
      </c>
      <c r="AF75" s="89" t="str">
        <f t="shared" si="269"/>
        <v>1T13</v>
      </c>
      <c r="AG75" s="89" t="str">
        <f t="shared" si="269"/>
        <v>2T13</v>
      </c>
      <c r="AH75" s="89" t="str">
        <f t="shared" si="269"/>
        <v>3T13</v>
      </c>
      <c r="AI75" s="89" t="str">
        <f t="shared" si="269"/>
        <v>4T13</v>
      </c>
      <c r="AJ75" s="89" t="str">
        <f t="shared" si="269"/>
        <v>1T14</v>
      </c>
      <c r="AK75" s="89" t="str">
        <f t="shared" si="269"/>
        <v>2T14</v>
      </c>
      <c r="AL75" s="89" t="str">
        <f t="shared" si="269"/>
        <v>3T14</v>
      </c>
      <c r="AM75" s="89" t="str">
        <f t="shared" si="269"/>
        <v>4T14</v>
      </c>
      <c r="AN75" s="89" t="str">
        <f t="shared" si="269"/>
        <v>1T15</v>
      </c>
      <c r="AO75" s="89" t="str">
        <f t="shared" si="269"/>
        <v>2T15</v>
      </c>
      <c r="AP75" s="89" t="str">
        <f t="shared" si="269"/>
        <v>3T15</v>
      </c>
      <c r="AQ75" s="89" t="str">
        <f t="shared" si="269"/>
        <v>4T15</v>
      </c>
      <c r="AR75" s="89" t="str">
        <f t="shared" si="269"/>
        <v>1T16</v>
      </c>
      <c r="AS75" s="89" t="str">
        <f t="shared" si="269"/>
        <v>2T16</v>
      </c>
      <c r="AT75" s="89" t="str">
        <f t="shared" si="269"/>
        <v>3T16</v>
      </c>
      <c r="AU75" s="89" t="str">
        <f t="shared" si="269"/>
        <v>4T16</v>
      </c>
      <c r="AV75" s="89" t="str">
        <f t="shared" si="269"/>
        <v>1T17</v>
      </c>
      <c r="AW75" s="89" t="str">
        <f t="shared" si="269"/>
        <v>2T17</v>
      </c>
      <c r="AX75" s="89" t="str">
        <f t="shared" si="269"/>
        <v>3T17</v>
      </c>
      <c r="AY75" s="89" t="str">
        <f t="shared" si="269"/>
        <v>4T17</v>
      </c>
      <c r="AZ75" s="89" t="str">
        <f t="shared" si="269"/>
        <v>1T18</v>
      </c>
      <c r="BA75" s="89" t="str">
        <f t="shared" si="269"/>
        <v>2T18</v>
      </c>
      <c r="BB75" s="89" t="str">
        <f t="shared" si="269"/>
        <v>3T18</v>
      </c>
      <c r="BC75" s="89" t="str">
        <f t="shared" si="269"/>
        <v>4T18</v>
      </c>
      <c r="BD75" s="89" t="str">
        <f t="shared" si="269"/>
        <v>1T19</v>
      </c>
      <c r="BE75" s="89" t="str">
        <f t="shared" si="269"/>
        <v>2T19</v>
      </c>
      <c r="BF75" s="89" t="str">
        <f t="shared" si="269"/>
        <v>3T19</v>
      </c>
      <c r="BG75" s="89" t="str">
        <f t="shared" si="269"/>
        <v>4T19</v>
      </c>
      <c r="BH75" s="89" t="str">
        <f t="shared" si="269"/>
        <v>1T20</v>
      </c>
      <c r="BI75" s="89" t="str">
        <f t="shared" si="269"/>
        <v>2T20</v>
      </c>
      <c r="BJ75" s="89" t="str">
        <f t="shared" si="269"/>
        <v>3T20</v>
      </c>
      <c r="BK75" s="89" t="str">
        <f t="shared" si="269"/>
        <v>4T20</v>
      </c>
      <c r="BL75" s="89" t="str">
        <f t="shared" si="269"/>
        <v>1T21</v>
      </c>
      <c r="BM75" s="89" t="str">
        <f t="shared" si="269"/>
        <v>2T21</v>
      </c>
      <c r="BN75" s="89" t="str">
        <f t="shared" si="269"/>
        <v>3T21</v>
      </c>
      <c r="BO75" s="89" t="str">
        <f t="shared" si="269"/>
        <v>4T21</v>
      </c>
      <c r="BP75" s="89" t="str">
        <f t="shared" si="269"/>
        <v>1T22</v>
      </c>
      <c r="BQ75" s="89" t="str">
        <f t="shared" ref="BQ75:BX75" si="270">BQ6</f>
        <v>2T22</v>
      </c>
      <c r="BR75" s="89" t="str">
        <f t="shared" si="270"/>
        <v>3T22</v>
      </c>
      <c r="BS75" s="89" t="str">
        <f t="shared" si="270"/>
        <v>4T22</v>
      </c>
      <c r="BT75" s="89" t="str">
        <f t="shared" si="270"/>
        <v>1T23</v>
      </c>
      <c r="BU75" s="89" t="str">
        <f t="shared" si="270"/>
        <v>2T23</v>
      </c>
      <c r="BV75" s="89" t="str">
        <f t="shared" si="270"/>
        <v>3T23</v>
      </c>
      <c r="BW75" s="89" t="str">
        <f t="shared" si="270"/>
        <v>4T23</v>
      </c>
      <c r="BX75" s="89" t="str">
        <f t="shared" si="270"/>
        <v>1T24</v>
      </c>
      <c r="BY75" s="89" t="str">
        <f t="shared" ref="BY75:CE75" si="271">BY6</f>
        <v>2T24</v>
      </c>
      <c r="BZ75" s="89" t="str">
        <f t="shared" si="271"/>
        <v>3T24</v>
      </c>
      <c r="CA75" s="89" t="str">
        <f t="shared" si="271"/>
        <v>4T24</v>
      </c>
      <c r="CB75" s="89" t="str">
        <f t="shared" si="271"/>
        <v>1T25</v>
      </c>
      <c r="CC75" s="89" t="str">
        <f t="shared" si="271"/>
        <v>2T25</v>
      </c>
      <c r="CD75" s="89" t="str">
        <f t="shared" si="271"/>
        <v>3T25</v>
      </c>
      <c r="CE75" s="89" t="str">
        <f t="shared" si="271"/>
        <v>4T25</v>
      </c>
      <c r="CF75" s="396"/>
      <c r="CG75" s="231">
        <v>2006</v>
      </c>
      <c r="CH75" s="231">
        <v>2007</v>
      </c>
      <c r="CI75" s="231">
        <v>2008</v>
      </c>
      <c r="CJ75" s="231">
        <v>2009</v>
      </c>
      <c r="CK75" s="231">
        <v>2010</v>
      </c>
      <c r="CL75" s="231">
        <v>2011</v>
      </c>
      <c r="CM75" s="231">
        <v>2012</v>
      </c>
      <c r="CN75" s="231">
        <v>2013</v>
      </c>
      <c r="CO75" s="231">
        <v>2014</v>
      </c>
      <c r="CP75" s="231">
        <v>2015</v>
      </c>
      <c r="CQ75" s="231">
        <v>2016</v>
      </c>
      <c r="CR75" s="231">
        <v>2017</v>
      </c>
      <c r="CS75" s="231">
        <v>2018</v>
      </c>
      <c r="CT75" s="231">
        <v>2019</v>
      </c>
      <c r="CU75" s="231">
        <v>2020</v>
      </c>
      <c r="CV75" s="231">
        <v>2021</v>
      </c>
      <c r="CW75" s="231">
        <v>2022</v>
      </c>
      <c r="CX75" s="231">
        <v>2023</v>
      </c>
      <c r="CY75" s="231">
        <v>2024</v>
      </c>
      <c r="CZ75" s="231">
        <v>2025</v>
      </c>
    </row>
    <row r="76" spans="2:104">
      <c r="B76" s="90" t="s">
        <v>3</v>
      </c>
      <c r="C76" s="91" t="s">
        <v>4</v>
      </c>
      <c r="D76" s="92">
        <v>35449.85</v>
      </c>
      <c r="E76" s="92">
        <v>35449.85</v>
      </c>
      <c r="F76" s="92">
        <v>35449.85</v>
      </c>
      <c r="G76" s="92">
        <v>35449.85</v>
      </c>
      <c r="H76" s="92">
        <v>35449.85</v>
      </c>
      <c r="I76" s="92">
        <v>35449.85</v>
      </c>
      <c r="J76" s="92">
        <v>35449.9</v>
      </c>
      <c r="K76" s="92">
        <v>35449.85</v>
      </c>
      <c r="L76" s="92">
        <v>35219.269999999997</v>
      </c>
      <c r="M76" s="92">
        <v>35004.433333333334</v>
      </c>
      <c r="N76" s="92">
        <v>35003.85</v>
      </c>
      <c r="O76" s="92">
        <v>36912.343333333331</v>
      </c>
      <c r="P76" s="92">
        <v>36894.85</v>
      </c>
      <c r="Q76" s="92">
        <v>36897.783333333333</v>
      </c>
      <c r="R76" s="92">
        <v>36899.25</v>
      </c>
      <c r="S76" s="92">
        <v>36899.25</v>
      </c>
      <c r="T76" s="92">
        <v>36879.46</v>
      </c>
      <c r="U76" s="92">
        <v>36839.879999999997</v>
      </c>
      <c r="V76" s="94">
        <v>40515.213333333333</v>
      </c>
      <c r="W76" s="94">
        <v>47547</v>
      </c>
      <c r="X76" s="94">
        <v>47547</v>
      </c>
      <c r="Y76" s="94">
        <v>47538.86333333332</v>
      </c>
      <c r="Z76" s="94">
        <v>47519.500000000015</v>
      </c>
      <c r="AA76" s="94">
        <v>47541.946666666663</v>
      </c>
      <c r="AB76" s="94">
        <v>47576.333333333336</v>
      </c>
      <c r="AC76" s="94">
        <v>47570.761666666665</v>
      </c>
      <c r="AD76" s="94">
        <v>47568.904444444444</v>
      </c>
      <c r="AE76" s="94">
        <v>47567.97583333333</v>
      </c>
      <c r="AF76" s="94">
        <v>47565.189999999995</v>
      </c>
      <c r="AG76" s="94">
        <v>47565.19</v>
      </c>
      <c r="AH76" s="94">
        <v>47604.636666666665</v>
      </c>
      <c r="AI76" s="94">
        <v>46990.116666666698</v>
      </c>
      <c r="AJ76" s="94">
        <v>47059.163333333301</v>
      </c>
      <c r="AK76" s="94">
        <v>46999.32</v>
      </c>
      <c r="AL76" s="94">
        <v>47092</v>
      </c>
      <c r="AM76" s="81">
        <v>47092.3</v>
      </c>
      <c r="AN76" s="81">
        <v>47096.883333333302</v>
      </c>
      <c r="AO76" s="81">
        <v>47107.22</v>
      </c>
      <c r="AP76" s="81">
        <v>47109.57</v>
      </c>
      <c r="AQ76" s="81">
        <v>47138.22</v>
      </c>
      <c r="AR76" s="81">
        <v>47138.22</v>
      </c>
      <c r="AS76" s="81">
        <v>47140.733333333301</v>
      </c>
      <c r="AT76" s="81">
        <v>47153.599999999999</v>
      </c>
      <c r="AU76" s="81">
        <v>47157.52</v>
      </c>
      <c r="AV76" s="81">
        <v>47157.52</v>
      </c>
      <c r="AW76" s="81">
        <v>47161.423333333332</v>
      </c>
      <c r="AX76" s="81">
        <v>47169.23</v>
      </c>
      <c r="AY76" s="81">
        <v>47169.23</v>
      </c>
      <c r="AZ76" s="81">
        <v>47169.23</v>
      </c>
      <c r="BA76" s="81">
        <v>47161.23</v>
      </c>
      <c r="BB76" s="81">
        <v>46967.656666666669</v>
      </c>
      <c r="BC76" s="81">
        <v>46870.87</v>
      </c>
      <c r="BD76" s="81">
        <v>46951.756666666675</v>
      </c>
      <c r="BE76" s="81">
        <v>46992.199999999961</v>
      </c>
      <c r="BF76" s="81">
        <v>46991.223333333292</v>
      </c>
      <c r="BG76" s="81">
        <v>46989.269999999953</v>
      </c>
      <c r="BH76" s="81">
        <v>46957.549999999959</v>
      </c>
      <c r="BI76" s="81">
        <v>46960.429999999928</v>
      </c>
      <c r="BJ76" s="81">
        <v>46989.269999999931</v>
      </c>
      <c r="BK76" s="81">
        <v>46981.129999999946</v>
      </c>
      <c r="BL76" s="81">
        <v>46968.629999999946</v>
      </c>
      <c r="BM76" s="81">
        <v>46975.829999999951</v>
      </c>
      <c r="BN76" s="81">
        <v>46975.829999999936</v>
      </c>
      <c r="BO76" s="81">
        <v>46975.829999999973</v>
      </c>
      <c r="BP76" s="81">
        <v>46975.829999999936</v>
      </c>
      <c r="BQ76" s="238">
        <v>46976.076666666602</v>
      </c>
      <c r="BR76" s="238">
        <v>46976.199999999932</v>
      </c>
      <c r="BS76" s="238">
        <v>46976.199999999932</v>
      </c>
      <c r="BT76" s="238">
        <v>46976.199999999932</v>
      </c>
      <c r="BU76" s="238">
        <v>46988.873333333286</v>
      </c>
      <c r="BV76" s="238">
        <v>47000.70333333328</v>
      </c>
      <c r="BW76" s="238">
        <v>47016.259999999944</v>
      </c>
      <c r="BX76" s="238">
        <v>47060.18666666661</v>
      </c>
      <c r="BY76" s="81">
        <v>47341.289999999921</v>
      </c>
      <c r="BZ76" s="81">
        <v>47318.19666666659</v>
      </c>
      <c r="CA76" s="238">
        <v>47324.669999999925</v>
      </c>
      <c r="CB76" s="81">
        <v>47318.196666666598</v>
      </c>
      <c r="CC76" s="81">
        <v>47421.313333333259</v>
      </c>
      <c r="CD76" s="81">
        <v>47474.489999999925</v>
      </c>
      <c r="CE76" s="81">
        <v>47474.48999999994</v>
      </c>
      <c r="CF76" s="396"/>
      <c r="CG76" s="81">
        <v>35449.85</v>
      </c>
      <c r="CH76" s="81">
        <v>35449.862500000003</v>
      </c>
      <c r="CI76" s="81">
        <v>35534.974166666667</v>
      </c>
      <c r="CJ76" s="81">
        <v>36897.783333333333</v>
      </c>
      <c r="CK76" s="81">
        <v>40445.388333333336</v>
      </c>
      <c r="CL76" s="81">
        <v>47536.827499999999</v>
      </c>
      <c r="CM76" s="81">
        <v>47570.99381944444</v>
      </c>
      <c r="CN76" s="81">
        <v>47431.28333333334</v>
      </c>
      <c r="CO76" s="81">
        <v>47060.695833333331</v>
      </c>
      <c r="CP76" s="81">
        <v>47112.973333333328</v>
      </c>
      <c r="CQ76" s="81">
        <v>47147.518333333326</v>
      </c>
      <c r="CR76" s="81">
        <v>47164.350833333338</v>
      </c>
      <c r="CS76" s="81">
        <v>47042.246666666666</v>
      </c>
      <c r="CT76" s="81">
        <v>46981.112500000017</v>
      </c>
      <c r="CU76" s="81">
        <v>46972.095000000059</v>
      </c>
      <c r="CV76" s="81">
        <v>46974.030000000108</v>
      </c>
      <c r="CW76" s="238">
        <v>46976.076666666777</v>
      </c>
      <c r="CX76" s="238">
        <v>46995.509166666736</v>
      </c>
      <c r="CY76" s="81">
        <v>47261.085833333404</v>
      </c>
      <c r="CZ76" s="81">
        <v>47422.122500000063</v>
      </c>
    </row>
    <row r="77" spans="2:104">
      <c r="B77" s="90" t="s">
        <v>5</v>
      </c>
      <c r="C77" s="91" t="s">
        <v>6</v>
      </c>
      <c r="D77" s="92">
        <v>39295.03</v>
      </c>
      <c r="E77" s="92">
        <v>39129.81</v>
      </c>
      <c r="F77" s="92">
        <v>39129.81</v>
      </c>
      <c r="G77" s="92">
        <v>39129.81</v>
      </c>
      <c r="H77" s="92">
        <v>39129.81</v>
      </c>
      <c r="I77" s="92">
        <v>39129.81</v>
      </c>
      <c r="J77" s="92">
        <v>39129.873333333329</v>
      </c>
      <c r="K77" s="92">
        <v>39188.269999999997</v>
      </c>
      <c r="L77" s="92">
        <v>39188.269999999997</v>
      </c>
      <c r="M77" s="92">
        <v>39188.269999999997</v>
      </c>
      <c r="N77" s="92">
        <v>39188.269999999997</v>
      </c>
      <c r="O77" s="92">
        <v>41529.616666666669</v>
      </c>
      <c r="P77" s="92">
        <v>46221.13</v>
      </c>
      <c r="Q77" s="92">
        <v>46221.13</v>
      </c>
      <c r="R77" s="92">
        <v>46626.03</v>
      </c>
      <c r="S77" s="92">
        <v>46845.79</v>
      </c>
      <c r="T77" s="92">
        <v>46783.5</v>
      </c>
      <c r="U77" s="92">
        <v>46783.5</v>
      </c>
      <c r="V77" s="94">
        <v>46783.5</v>
      </c>
      <c r="W77" s="94">
        <v>46784</v>
      </c>
      <c r="X77" s="94">
        <v>46784</v>
      </c>
      <c r="Y77" s="94">
        <v>46782.640000000007</v>
      </c>
      <c r="Z77" s="94">
        <v>46804.5</v>
      </c>
      <c r="AA77" s="94">
        <v>46775.246666666666</v>
      </c>
      <c r="AB77" s="94">
        <v>46684.806666666664</v>
      </c>
      <c r="AC77" s="94">
        <v>46649.496666666666</v>
      </c>
      <c r="AD77" s="94">
        <v>46614.1</v>
      </c>
      <c r="AE77" s="94">
        <v>47259.54</v>
      </c>
      <c r="AF77" s="94">
        <v>50552.22</v>
      </c>
      <c r="AG77" s="94">
        <v>50340.546666666669</v>
      </c>
      <c r="AH77" s="94">
        <v>57126.32666666666</v>
      </c>
      <c r="AI77" s="107">
        <v>63197.133333333339</v>
      </c>
      <c r="AJ77" s="107">
        <v>68656.53</v>
      </c>
      <c r="AK77" s="107">
        <v>68656.41</v>
      </c>
      <c r="AL77" s="94">
        <v>68656</v>
      </c>
      <c r="AM77" s="81">
        <v>68656.41</v>
      </c>
      <c r="AN77" s="81">
        <v>68640.009999999995</v>
      </c>
      <c r="AO77" s="81">
        <v>68597.62</v>
      </c>
      <c r="AP77" s="81">
        <v>68658.42</v>
      </c>
      <c r="AQ77" s="81">
        <v>68611.17</v>
      </c>
      <c r="AR77" s="81">
        <v>68658.42</v>
      </c>
      <c r="AS77" s="81">
        <v>68658.42</v>
      </c>
      <c r="AT77" s="81">
        <v>68658.42</v>
      </c>
      <c r="AU77" s="81">
        <v>68658.42</v>
      </c>
      <c r="AV77" s="81">
        <v>68658.42</v>
      </c>
      <c r="AW77" s="81">
        <v>68658.42</v>
      </c>
      <c r="AX77" s="81">
        <v>72846.52</v>
      </c>
      <c r="AY77" s="81">
        <v>74831.55</v>
      </c>
      <c r="AZ77" s="81">
        <v>74831.55</v>
      </c>
      <c r="BA77" s="81">
        <v>74831.55</v>
      </c>
      <c r="BB77" s="81">
        <v>74831.55</v>
      </c>
      <c r="BC77" s="81">
        <v>74875.92333333334</v>
      </c>
      <c r="BD77" s="81">
        <v>74898.11</v>
      </c>
      <c r="BE77" s="81">
        <v>74898.109999999986</v>
      </c>
      <c r="BF77" s="81">
        <v>74898.110000000015</v>
      </c>
      <c r="BG77" s="81">
        <v>74897.730000000025</v>
      </c>
      <c r="BH77" s="81">
        <v>74753.45</v>
      </c>
      <c r="BI77" s="81">
        <v>74737.290000000037</v>
      </c>
      <c r="BJ77" s="81">
        <v>74881.380000000034</v>
      </c>
      <c r="BK77" s="81">
        <v>74881.380000000019</v>
      </c>
      <c r="BL77" s="81">
        <v>74881.380000000019</v>
      </c>
      <c r="BM77" s="81">
        <v>74899.856666666674</v>
      </c>
      <c r="BN77" s="81">
        <v>74881.37999999999</v>
      </c>
      <c r="BO77" s="81">
        <v>74881.37999999999</v>
      </c>
      <c r="BP77" s="81">
        <v>74881.379999999976</v>
      </c>
      <c r="BQ77" s="238">
        <v>74881.380000000019</v>
      </c>
      <c r="BR77" s="238">
        <v>74938.920000000013</v>
      </c>
      <c r="BS77" s="238">
        <v>74881.380000000034</v>
      </c>
      <c r="BT77" s="238">
        <v>74881.38</v>
      </c>
      <c r="BU77" s="238">
        <v>75039.62999999999</v>
      </c>
      <c r="BV77" s="238">
        <v>75077.650000000009</v>
      </c>
      <c r="BW77" s="238">
        <v>75077.650000000009</v>
      </c>
      <c r="BX77" s="238">
        <v>75077.64999999998</v>
      </c>
      <c r="BY77" s="238">
        <v>72878.119999999952</v>
      </c>
      <c r="BZ77" s="238">
        <v>68278.12</v>
      </c>
      <c r="CA77" s="238">
        <v>68278.12000000001</v>
      </c>
      <c r="CB77" s="81">
        <v>68256.386666666687</v>
      </c>
      <c r="CC77" s="81">
        <v>68465.630000000034</v>
      </c>
      <c r="CD77" s="81">
        <v>68532.433333333349</v>
      </c>
      <c r="CE77" s="81">
        <v>68565.840000000011</v>
      </c>
      <c r="CF77" s="396"/>
      <c r="CG77" s="81">
        <v>39171.114999999998</v>
      </c>
      <c r="CH77" s="81">
        <v>39144.440833333327</v>
      </c>
      <c r="CI77" s="81">
        <v>39773.606666666667</v>
      </c>
      <c r="CJ77" s="81">
        <v>46478.52</v>
      </c>
      <c r="CK77" s="81">
        <v>46783.625</v>
      </c>
      <c r="CL77" s="81">
        <v>46786.596666666672</v>
      </c>
      <c r="CM77" s="81">
        <v>46801.985833333332</v>
      </c>
      <c r="CN77" s="81">
        <v>55304.056666666664</v>
      </c>
      <c r="CO77" s="81">
        <v>68656.337499999994</v>
      </c>
      <c r="CP77" s="81">
        <v>68626.804999999993</v>
      </c>
      <c r="CQ77" s="81">
        <v>68658.42</v>
      </c>
      <c r="CR77" s="81">
        <v>71248.727499999994</v>
      </c>
      <c r="CS77" s="81">
        <v>74842.643333333341</v>
      </c>
      <c r="CT77" s="81">
        <v>74898.014999999839</v>
      </c>
      <c r="CU77" s="81">
        <v>74813.374999999898</v>
      </c>
      <c r="CV77" s="81">
        <v>74885.999166666428</v>
      </c>
      <c r="CW77" s="238">
        <v>74895.764999999781</v>
      </c>
      <c r="CX77" s="238">
        <v>75019.07749999981</v>
      </c>
      <c r="CY77" s="81">
        <v>71128.002499999871</v>
      </c>
      <c r="CZ77" s="81">
        <v>68455.072499999893</v>
      </c>
    </row>
    <row r="78" spans="2:104">
      <c r="B78" s="90" t="s">
        <v>7</v>
      </c>
      <c r="C78" s="91" t="s">
        <v>8</v>
      </c>
      <c r="D78" s="92">
        <v>69138.070000000007</v>
      </c>
      <c r="E78" s="92">
        <v>69279.953333333324</v>
      </c>
      <c r="F78" s="92">
        <v>69326.293333333335</v>
      </c>
      <c r="G78" s="92">
        <v>69311.88</v>
      </c>
      <c r="H78" s="92">
        <v>69311.88</v>
      </c>
      <c r="I78" s="92">
        <v>69313.289999999994</v>
      </c>
      <c r="J78" s="92">
        <v>69653.213333333333</v>
      </c>
      <c r="K78" s="92">
        <v>69826.126666666663</v>
      </c>
      <c r="L78" s="92">
        <v>69828.89</v>
      </c>
      <c r="M78" s="92">
        <v>69812.17</v>
      </c>
      <c r="N78" s="92">
        <v>69787.216666666674</v>
      </c>
      <c r="O78" s="92">
        <v>69481.80333333333</v>
      </c>
      <c r="P78" s="92">
        <v>69502.57666666666</v>
      </c>
      <c r="Q78" s="92">
        <v>69376.72</v>
      </c>
      <c r="R78" s="92">
        <v>69322.010000000009</v>
      </c>
      <c r="S78" s="92">
        <v>69317.55</v>
      </c>
      <c r="T78" s="92">
        <v>69317.55</v>
      </c>
      <c r="U78" s="92">
        <v>69318.55</v>
      </c>
      <c r="V78" s="94">
        <v>69351.149999999994</v>
      </c>
      <c r="W78" s="94">
        <v>69277.69666666667</v>
      </c>
      <c r="X78" s="94">
        <v>69289.666666666672</v>
      </c>
      <c r="Y78" s="94">
        <v>69393.77</v>
      </c>
      <c r="Z78" s="94">
        <v>69585.33</v>
      </c>
      <c r="AA78" s="94">
        <v>69488.403333333335</v>
      </c>
      <c r="AB78" s="94">
        <v>69436.843333333338</v>
      </c>
      <c r="AC78" s="94">
        <v>69429.346666666694</v>
      </c>
      <c r="AD78" s="94">
        <v>69354.312222222245</v>
      </c>
      <c r="AE78" s="94">
        <v>69368.343333333352</v>
      </c>
      <c r="AF78" s="94">
        <v>69500.39</v>
      </c>
      <c r="AG78" s="94">
        <v>69308.940000000017</v>
      </c>
      <c r="AH78" s="94">
        <v>69280.34</v>
      </c>
      <c r="AI78" s="94">
        <v>69257.233333333294</v>
      </c>
      <c r="AJ78" s="94">
        <v>69272.039999999994</v>
      </c>
      <c r="AK78" s="94">
        <v>71093.863333333298</v>
      </c>
      <c r="AL78" s="94">
        <v>74741</v>
      </c>
      <c r="AM78" s="81">
        <v>74739.206666666694</v>
      </c>
      <c r="AN78" s="81">
        <v>74758.559999999998</v>
      </c>
      <c r="AO78" s="81">
        <v>74714.100000000006</v>
      </c>
      <c r="AP78" s="81">
        <v>74714.100000000006</v>
      </c>
      <c r="AQ78" s="81">
        <v>74712.94</v>
      </c>
      <c r="AR78" s="81">
        <v>74712.94</v>
      </c>
      <c r="AS78" s="81">
        <v>78215.723333333299</v>
      </c>
      <c r="AT78" s="81">
        <v>78212.679999999993</v>
      </c>
      <c r="AU78" s="81">
        <v>78212.679999999993</v>
      </c>
      <c r="AV78" s="81">
        <v>78212.679999999993</v>
      </c>
      <c r="AW78" s="81">
        <v>78170.95</v>
      </c>
      <c r="AX78" s="81">
        <v>78152.45</v>
      </c>
      <c r="AY78" s="81">
        <v>78165.046666666676</v>
      </c>
      <c r="AZ78" s="81">
        <v>78152.45</v>
      </c>
      <c r="BA78" s="81">
        <v>78152.45</v>
      </c>
      <c r="BB78" s="81">
        <v>78152.12</v>
      </c>
      <c r="BC78" s="81">
        <v>78153.91</v>
      </c>
      <c r="BD78" s="81">
        <v>77487.536666666667</v>
      </c>
      <c r="BE78" s="81">
        <v>77628.490000000034</v>
      </c>
      <c r="BF78" s="81">
        <v>77628.49000000002</v>
      </c>
      <c r="BG78" s="81">
        <v>77628.49000000002</v>
      </c>
      <c r="BH78" s="81">
        <v>77633.150000000023</v>
      </c>
      <c r="BI78" s="81">
        <v>77633.150000000038</v>
      </c>
      <c r="BJ78" s="81">
        <v>77633.150000000023</v>
      </c>
      <c r="BK78" s="81">
        <v>77633.150000000023</v>
      </c>
      <c r="BL78" s="81">
        <v>77633.150000000038</v>
      </c>
      <c r="BM78" s="81">
        <v>77633.150000000038</v>
      </c>
      <c r="BN78" s="81">
        <v>77655.936666666719</v>
      </c>
      <c r="BO78" s="81">
        <v>77667.329999999958</v>
      </c>
      <c r="BP78" s="81">
        <v>77667.330000000075</v>
      </c>
      <c r="BQ78" s="238">
        <v>77667.330000000075</v>
      </c>
      <c r="BR78" s="238">
        <v>77672.250000000058</v>
      </c>
      <c r="BS78" s="238">
        <v>77672.250000000073</v>
      </c>
      <c r="BT78" s="238">
        <v>77672.25</v>
      </c>
      <c r="BU78" s="238">
        <v>77672.290000000081</v>
      </c>
      <c r="BV78" s="238">
        <v>77691.233333333395</v>
      </c>
      <c r="BW78" s="238">
        <v>77696.550000000061</v>
      </c>
      <c r="BX78" s="238">
        <v>77696.550000000061</v>
      </c>
      <c r="BY78" s="238">
        <v>77696.550000000061</v>
      </c>
      <c r="BZ78" s="238">
        <v>77696.550000000076</v>
      </c>
      <c r="CA78" s="238">
        <v>77719.57000000008</v>
      </c>
      <c r="CB78" s="81">
        <v>77719.570000000094</v>
      </c>
      <c r="CC78" s="81">
        <v>77719.570000000109</v>
      </c>
      <c r="CD78" s="81">
        <v>77719.570000000109</v>
      </c>
      <c r="CE78" s="81">
        <v>77719.570000000109</v>
      </c>
      <c r="CF78" s="396"/>
      <c r="CG78" s="81">
        <v>69264.049166666664</v>
      </c>
      <c r="CH78" s="81">
        <v>69526.127499999988</v>
      </c>
      <c r="CI78" s="81">
        <v>69727.520000000004</v>
      </c>
      <c r="CJ78" s="81">
        <v>69379.714166666672</v>
      </c>
      <c r="CK78" s="81">
        <v>69316.236666666664</v>
      </c>
      <c r="CL78" s="81">
        <v>69439.292499999996</v>
      </c>
      <c r="CM78" s="81">
        <v>69397.211388888914</v>
      </c>
      <c r="CN78" s="81">
        <v>69336.72583333333</v>
      </c>
      <c r="CO78" s="81">
        <v>72461.527499999997</v>
      </c>
      <c r="CP78" s="81">
        <v>74724.925000000003</v>
      </c>
      <c r="CQ78" s="81">
        <v>77338.505833333329</v>
      </c>
      <c r="CR78" s="81">
        <v>78175.281666666677</v>
      </c>
      <c r="CS78" s="81">
        <v>78152.732499999998</v>
      </c>
      <c r="CT78" s="81">
        <v>77624.038333332952</v>
      </c>
      <c r="CU78" s="81">
        <v>77633.149999999805</v>
      </c>
      <c r="CV78" s="81">
        <v>77647.391666666183</v>
      </c>
      <c r="CW78" s="238">
        <v>77669.789999999586</v>
      </c>
      <c r="CX78" s="238">
        <v>77683.080833332977</v>
      </c>
      <c r="CY78" s="81">
        <v>77702.304999999644</v>
      </c>
      <c r="CZ78" s="81">
        <v>77719.569999999498</v>
      </c>
    </row>
    <row r="79" spans="2:104">
      <c r="B79" s="90" t="s">
        <v>9</v>
      </c>
      <c r="C79" s="91" t="s">
        <v>6</v>
      </c>
      <c r="D79" s="92">
        <v>49670.12</v>
      </c>
      <c r="E79" s="92">
        <v>49656.21333333334</v>
      </c>
      <c r="F79" s="92">
        <v>49697.130000000005</v>
      </c>
      <c r="G79" s="92">
        <v>53578.333333333336</v>
      </c>
      <c r="H79" s="92">
        <v>54978.52</v>
      </c>
      <c r="I79" s="92">
        <v>54966.906666666669</v>
      </c>
      <c r="J79" s="92">
        <v>54988.273333333338</v>
      </c>
      <c r="K79" s="92">
        <v>54999.1</v>
      </c>
      <c r="L79" s="92">
        <v>54985.24</v>
      </c>
      <c r="M79" s="92">
        <v>54957.52</v>
      </c>
      <c r="N79" s="92">
        <v>54957.52</v>
      </c>
      <c r="O79" s="92">
        <v>54988.29</v>
      </c>
      <c r="P79" s="92">
        <v>54988.29</v>
      </c>
      <c r="Q79" s="92">
        <v>54988.29</v>
      </c>
      <c r="R79" s="92">
        <v>54988.29</v>
      </c>
      <c r="S79" s="92">
        <v>55085.35</v>
      </c>
      <c r="T79" s="92">
        <v>55085.35</v>
      </c>
      <c r="U79" s="92">
        <v>55085.41</v>
      </c>
      <c r="V79" s="94">
        <v>55085.41</v>
      </c>
      <c r="W79" s="94">
        <v>55085</v>
      </c>
      <c r="X79" s="94">
        <v>55085</v>
      </c>
      <c r="Y79" s="94">
        <v>55085</v>
      </c>
      <c r="Z79" s="94">
        <v>55085</v>
      </c>
      <c r="AA79" s="94">
        <v>55085</v>
      </c>
      <c r="AB79" s="94">
        <v>55085</v>
      </c>
      <c r="AC79" s="94">
        <v>55086</v>
      </c>
      <c r="AD79" s="94">
        <v>55087.222222222219</v>
      </c>
      <c r="AE79" s="94">
        <v>55085.083333333336</v>
      </c>
      <c r="AF79" s="94">
        <v>55088</v>
      </c>
      <c r="AG79" s="94">
        <v>55090.666666666664</v>
      </c>
      <c r="AH79" s="94">
        <v>55144.85</v>
      </c>
      <c r="AI79" s="94">
        <v>54823.866666666698</v>
      </c>
      <c r="AJ79" s="94">
        <v>55511.65</v>
      </c>
      <c r="AK79" s="94">
        <v>55511.65</v>
      </c>
      <c r="AL79" s="94">
        <v>55512</v>
      </c>
      <c r="AM79" s="81">
        <v>55511.65</v>
      </c>
      <c r="AN79" s="81">
        <v>55511.65</v>
      </c>
      <c r="AO79" s="81">
        <v>56154.15</v>
      </c>
      <c r="AP79" s="81">
        <v>56101.67</v>
      </c>
      <c r="AQ79" s="81">
        <v>56101.67</v>
      </c>
      <c r="AR79" s="81">
        <v>56101.67</v>
      </c>
      <c r="AS79" s="81">
        <v>56101.67</v>
      </c>
      <c r="AT79" s="81">
        <v>56101.67</v>
      </c>
      <c r="AU79" s="81">
        <v>56101.67</v>
      </c>
      <c r="AV79" s="81">
        <v>56101.67</v>
      </c>
      <c r="AW79" s="81">
        <v>56101.670000000006</v>
      </c>
      <c r="AX79" s="81">
        <v>56101.670000000006</v>
      </c>
      <c r="AY79" s="81">
        <v>56101.670000000006</v>
      </c>
      <c r="AZ79" s="81">
        <v>56101.670000000006</v>
      </c>
      <c r="BA79" s="81">
        <v>55599.523333333338</v>
      </c>
      <c r="BB79" s="81">
        <v>56101.670000000006</v>
      </c>
      <c r="BC79" s="81">
        <v>56028.99</v>
      </c>
      <c r="BD79" s="81">
        <v>54522.55000000001</v>
      </c>
      <c r="BE79" s="81">
        <v>54522.549999999908</v>
      </c>
      <c r="BF79" s="81">
        <v>54522.549999999908</v>
      </c>
      <c r="BG79" s="81">
        <v>54522.709999999905</v>
      </c>
      <c r="BH79" s="81">
        <v>55992.449999999873</v>
      </c>
      <c r="BI79" s="81">
        <v>55992.449999999888</v>
      </c>
      <c r="BJ79" s="81">
        <v>55992.449999999895</v>
      </c>
      <c r="BK79" s="81">
        <v>55992.449999999895</v>
      </c>
      <c r="BL79" s="81">
        <v>56818.903333333234</v>
      </c>
      <c r="BM79" s="81">
        <v>56446.986666666555</v>
      </c>
      <c r="BN79" s="81">
        <v>55998.159999999894</v>
      </c>
      <c r="BO79" s="81">
        <v>55998.159999999989</v>
      </c>
      <c r="BP79" s="81">
        <v>55980.413333333214</v>
      </c>
      <c r="BQ79" s="238">
        <v>55998.159999999894</v>
      </c>
      <c r="BR79" s="238">
        <v>55998.159999999887</v>
      </c>
      <c r="BS79" s="238">
        <v>55998.159999999894</v>
      </c>
      <c r="BT79" s="238">
        <v>55998.159999999894</v>
      </c>
      <c r="BU79" s="238">
        <v>55998.159999999909</v>
      </c>
      <c r="BV79" s="238">
        <v>55954.873333333235</v>
      </c>
      <c r="BW79" s="238">
        <v>55954.979999999887</v>
      </c>
      <c r="BX79" s="238">
        <v>55400.253333333232</v>
      </c>
      <c r="BY79" s="238">
        <v>55122.889999999898</v>
      </c>
      <c r="BZ79" s="238">
        <v>55004.853333333223</v>
      </c>
      <c r="CA79" s="238">
        <v>54768.77999999989</v>
      </c>
      <c r="CB79" s="81">
        <v>54768.779999999904</v>
      </c>
      <c r="CC79" s="81">
        <v>54768.779999999882</v>
      </c>
      <c r="CD79" s="81">
        <v>54811.399999999878</v>
      </c>
      <c r="CE79" s="81">
        <v>54843.059999999881</v>
      </c>
      <c r="CF79" s="396"/>
      <c r="CG79" s="81">
        <v>50650.449166666673</v>
      </c>
      <c r="CH79" s="81">
        <v>54983.200000000004</v>
      </c>
      <c r="CI79" s="81">
        <v>54972.142500000002</v>
      </c>
      <c r="CJ79" s="81">
        <v>55012.555</v>
      </c>
      <c r="CK79" s="81">
        <v>55085.292500000003</v>
      </c>
      <c r="CL79" s="81">
        <v>55085</v>
      </c>
      <c r="CM79" s="81">
        <v>55085.826388888891</v>
      </c>
      <c r="CN79" s="81">
        <v>55036.84583333334</v>
      </c>
      <c r="CO79" s="81">
        <v>55511.737499999996</v>
      </c>
      <c r="CP79" s="81">
        <v>55967.285000000003</v>
      </c>
      <c r="CQ79" s="81">
        <v>56101.67</v>
      </c>
      <c r="CR79" s="81">
        <v>56101.670000000006</v>
      </c>
      <c r="CS79" s="81">
        <v>55957.963333333333</v>
      </c>
      <c r="CT79" s="81">
        <v>54522.590000000608</v>
      </c>
      <c r="CU79" s="81">
        <v>55992.450000000565</v>
      </c>
      <c r="CV79" s="81">
        <v>56315.552500000631</v>
      </c>
      <c r="CW79" s="238">
        <v>55993.723333333997</v>
      </c>
      <c r="CX79" s="238">
        <v>55976.543333334062</v>
      </c>
      <c r="CY79" s="81">
        <v>55074.19416666733</v>
      </c>
      <c r="CZ79" s="81">
        <v>54798.005000000652</v>
      </c>
    </row>
    <row r="80" spans="2:104">
      <c r="B80" s="90" t="s">
        <v>10</v>
      </c>
      <c r="C80" s="91" t="s">
        <v>11</v>
      </c>
      <c r="D80" s="92">
        <v>39296.966666666667</v>
      </c>
      <c r="E80" s="92">
        <v>39276.29</v>
      </c>
      <c r="F80" s="92">
        <v>39276.29</v>
      </c>
      <c r="G80" s="92">
        <v>39276.29</v>
      </c>
      <c r="H80" s="92">
        <v>39276.29</v>
      </c>
      <c r="I80" s="92">
        <v>39287.876666666671</v>
      </c>
      <c r="J80" s="92">
        <v>39293.14</v>
      </c>
      <c r="K80" s="92">
        <v>39295.14</v>
      </c>
      <c r="L80" s="92">
        <v>39452.536666666667</v>
      </c>
      <c r="M80" s="92">
        <v>39775.06</v>
      </c>
      <c r="N80" s="92">
        <v>39775.06</v>
      </c>
      <c r="O80" s="92">
        <v>42909.73</v>
      </c>
      <c r="P80" s="92">
        <v>43188.74</v>
      </c>
      <c r="Q80" s="92">
        <v>43178.2</v>
      </c>
      <c r="R80" s="92">
        <v>43207.043333333335</v>
      </c>
      <c r="S80" s="92">
        <v>51530.860000000008</v>
      </c>
      <c r="T80" s="92">
        <v>51512</v>
      </c>
      <c r="U80" s="92">
        <v>51531.71</v>
      </c>
      <c r="V80" s="94">
        <v>51531.71</v>
      </c>
      <c r="W80" s="94">
        <v>51525.866666666669</v>
      </c>
      <c r="X80" s="94">
        <v>51526</v>
      </c>
      <c r="Y80" s="94">
        <v>51539.766666666663</v>
      </c>
      <c r="Z80" s="94">
        <v>51526.09</v>
      </c>
      <c r="AA80" s="94">
        <v>52628.91333333333</v>
      </c>
      <c r="AB80" s="94">
        <v>53331.593333333331</v>
      </c>
      <c r="AC80" s="94">
        <v>53331.966666666653</v>
      </c>
      <c r="AD80" s="94">
        <v>53332.091111111091</v>
      </c>
      <c r="AE80" s="94">
        <v>53288.539166666655</v>
      </c>
      <c r="AF80" s="94">
        <v>53447.63</v>
      </c>
      <c r="AG80" s="94">
        <v>53454.899999999994</v>
      </c>
      <c r="AH80" s="94">
        <v>53457.72</v>
      </c>
      <c r="AI80" s="94">
        <v>53457.72</v>
      </c>
      <c r="AJ80" s="94">
        <v>53518.083333333299</v>
      </c>
      <c r="AK80" s="94">
        <v>53592.453333333302</v>
      </c>
      <c r="AL80" s="94">
        <v>53522</v>
      </c>
      <c r="AM80" s="81">
        <v>53508.5566666667</v>
      </c>
      <c r="AN80" s="81">
        <v>53523.97</v>
      </c>
      <c r="AO80" s="81">
        <v>53523.97</v>
      </c>
      <c r="AP80" s="81">
        <v>53523.97</v>
      </c>
      <c r="AQ80" s="81">
        <v>53524.09</v>
      </c>
      <c r="AR80" s="81">
        <v>53524.37</v>
      </c>
      <c r="AS80" s="81">
        <v>53524.37</v>
      </c>
      <c r="AT80" s="81">
        <v>53524.37</v>
      </c>
      <c r="AU80" s="81">
        <v>53500.9866666667</v>
      </c>
      <c r="AV80" s="81">
        <v>53523.99</v>
      </c>
      <c r="AW80" s="81">
        <v>53554.016666666663</v>
      </c>
      <c r="AX80" s="81">
        <v>53640.783333333333</v>
      </c>
      <c r="AY80" s="81">
        <v>53649.35</v>
      </c>
      <c r="AZ80" s="81">
        <v>53659.12</v>
      </c>
      <c r="BA80" s="81">
        <v>53659.12</v>
      </c>
      <c r="BB80" s="81">
        <v>53659.12</v>
      </c>
      <c r="BC80" s="81">
        <v>53655.85</v>
      </c>
      <c r="BD80" s="81">
        <v>53645.196666666663</v>
      </c>
      <c r="BE80" s="81">
        <v>53537.146666666675</v>
      </c>
      <c r="BF80" s="81">
        <v>53325.16</v>
      </c>
      <c r="BG80" s="81">
        <v>53325.159999999982</v>
      </c>
      <c r="BH80" s="81">
        <v>53196.033333333333</v>
      </c>
      <c r="BI80" s="81">
        <v>53116.739999999991</v>
      </c>
      <c r="BJ80" s="81">
        <v>53116.74000000002</v>
      </c>
      <c r="BK80" s="81">
        <v>53116.74</v>
      </c>
      <c r="BL80" s="81">
        <v>53204.780000000006</v>
      </c>
      <c r="BM80" s="81">
        <v>53204.780000000006</v>
      </c>
      <c r="BN80" s="81">
        <v>53204.779999999977</v>
      </c>
      <c r="BO80" s="81">
        <v>53204.779999999984</v>
      </c>
      <c r="BP80" s="81">
        <v>53204.780000000021</v>
      </c>
      <c r="BQ80" s="238">
        <v>53204.780000000006</v>
      </c>
      <c r="BR80" s="238">
        <v>53204.780000000006</v>
      </c>
      <c r="BS80" s="238">
        <v>53204.780000000006</v>
      </c>
      <c r="BT80" s="238">
        <v>53204.78</v>
      </c>
      <c r="BU80" s="238">
        <v>53121.060000000027</v>
      </c>
      <c r="BV80" s="238">
        <v>53121.060000000019</v>
      </c>
      <c r="BW80" s="238">
        <v>53121.060000000019</v>
      </c>
      <c r="BX80" s="238">
        <v>53208.993333333339</v>
      </c>
      <c r="BY80" s="238">
        <v>53225.660000000011</v>
      </c>
      <c r="BZ80" s="238">
        <v>53225.659999999982</v>
      </c>
      <c r="CA80" s="238">
        <v>53225.66</v>
      </c>
      <c r="CB80" s="81">
        <v>53225.659999999996</v>
      </c>
      <c r="CC80" s="81">
        <v>53225.659999999982</v>
      </c>
      <c r="CD80" s="81">
        <v>53225.659999999996</v>
      </c>
      <c r="CE80" s="81">
        <v>53225.659999999974</v>
      </c>
      <c r="CF80" s="396"/>
      <c r="CG80" s="81">
        <v>39281.459166666667</v>
      </c>
      <c r="CH80" s="81">
        <v>39288.111666666664</v>
      </c>
      <c r="CI80" s="81">
        <v>40478.096666666665</v>
      </c>
      <c r="CJ80" s="81">
        <v>45276.210833333338</v>
      </c>
      <c r="CK80" s="81">
        <v>51525.321666666663</v>
      </c>
      <c r="CL80" s="81">
        <v>51805.192499999997</v>
      </c>
      <c r="CM80" s="81">
        <v>53321.047569444432</v>
      </c>
      <c r="CN80" s="81">
        <v>53454.4925</v>
      </c>
      <c r="CO80" s="81">
        <v>53535.273333333324</v>
      </c>
      <c r="CP80" s="81">
        <v>53524</v>
      </c>
      <c r="CQ80" s="81">
        <v>53518.524166666677</v>
      </c>
      <c r="CR80" s="81">
        <v>53592.034999999996</v>
      </c>
      <c r="CS80" s="81">
        <v>53658.302500000005</v>
      </c>
      <c r="CT80" s="81">
        <v>53458.165833333253</v>
      </c>
      <c r="CU80" s="81">
        <v>53136.563333333273</v>
      </c>
      <c r="CV80" s="81">
        <v>53204.78</v>
      </c>
      <c r="CW80" s="238">
        <v>53204.77999999997</v>
      </c>
      <c r="CX80" s="238">
        <v>53141.989999999962</v>
      </c>
      <c r="CY80" s="81">
        <v>53221.493333333223</v>
      </c>
      <c r="CZ80" s="81">
        <v>53225.659999999974</v>
      </c>
    </row>
    <row r="81" spans="2:104">
      <c r="B81" s="90" t="s">
        <v>12</v>
      </c>
      <c r="C81" s="91" t="s">
        <v>4</v>
      </c>
      <c r="D81" s="92">
        <v>20757.07</v>
      </c>
      <c r="E81" s="92">
        <v>20757.07</v>
      </c>
      <c r="F81" s="92">
        <v>20757.046666666665</v>
      </c>
      <c r="G81" s="92">
        <v>20757.07</v>
      </c>
      <c r="H81" s="92">
        <v>20757.07</v>
      </c>
      <c r="I81" s="92">
        <v>20757.07</v>
      </c>
      <c r="J81" s="92">
        <v>20757.046666666665</v>
      </c>
      <c r="K81" s="92">
        <v>20805.560000000001</v>
      </c>
      <c r="L81" s="92">
        <v>20805.560000000001</v>
      </c>
      <c r="M81" s="92">
        <v>20808.36</v>
      </c>
      <c r="N81" s="92">
        <v>20809.059999999998</v>
      </c>
      <c r="O81" s="92">
        <v>20809.09</v>
      </c>
      <c r="P81" s="92">
        <v>21344.176666666666</v>
      </c>
      <c r="Q81" s="92">
        <v>21360.33</v>
      </c>
      <c r="R81" s="92">
        <v>21360.33</v>
      </c>
      <c r="S81" s="92">
        <v>21360.33</v>
      </c>
      <c r="T81" s="92">
        <v>21360.33</v>
      </c>
      <c r="U81" s="92">
        <v>21388.44</v>
      </c>
      <c r="V81" s="94">
        <v>21388.44</v>
      </c>
      <c r="W81" s="94">
        <v>21388.146666666667</v>
      </c>
      <c r="X81" s="94">
        <v>21388</v>
      </c>
      <c r="Y81" s="94">
        <v>21386.546666666669</v>
      </c>
      <c r="Z81" s="94">
        <v>21385.599999999999</v>
      </c>
      <c r="AA81" s="94">
        <v>21413.433333333334</v>
      </c>
      <c r="AB81" s="94">
        <v>21385.600000000002</v>
      </c>
      <c r="AC81" s="94">
        <v>21385.600000000002</v>
      </c>
      <c r="AD81" s="94">
        <v>21385.86</v>
      </c>
      <c r="AE81" s="94">
        <v>21385.99</v>
      </c>
      <c r="AF81" s="94">
        <v>21386.38</v>
      </c>
      <c r="AG81" s="94">
        <v>21386.380000000005</v>
      </c>
      <c r="AH81" s="94">
        <v>21441.88</v>
      </c>
      <c r="AI81" s="94">
        <v>21386.38</v>
      </c>
      <c r="AJ81" s="94">
        <v>21386.38</v>
      </c>
      <c r="AK81" s="94">
        <v>21386.38</v>
      </c>
      <c r="AL81" s="94">
        <v>21386</v>
      </c>
      <c r="AM81" s="81">
        <v>21385.84</v>
      </c>
      <c r="AN81" s="81">
        <v>21385.84</v>
      </c>
      <c r="AO81" s="81">
        <v>21385.84</v>
      </c>
      <c r="AP81" s="81">
        <v>21385.84</v>
      </c>
      <c r="AQ81" s="81">
        <v>21385.84</v>
      </c>
      <c r="AR81" s="81">
        <v>21385.84</v>
      </c>
      <c r="AS81" s="81">
        <v>21385.84</v>
      </c>
      <c r="AT81" s="81">
        <v>21385.84</v>
      </c>
      <c r="AU81" s="81">
        <v>21385.84</v>
      </c>
      <c r="AV81" s="81">
        <v>21385.3533333333</v>
      </c>
      <c r="AW81" s="81">
        <v>21384.38</v>
      </c>
      <c r="AX81" s="81">
        <v>21384.38</v>
      </c>
      <c r="AY81" s="81">
        <v>21384.38</v>
      </c>
      <c r="AZ81" s="81">
        <v>21384.38</v>
      </c>
      <c r="BA81" s="81">
        <v>21384.38</v>
      </c>
      <c r="BB81" s="81">
        <v>21386.166666666668</v>
      </c>
      <c r="BC81" s="81">
        <v>21387.06</v>
      </c>
      <c r="BD81" s="81">
        <v>21387.06</v>
      </c>
      <c r="BE81" s="81">
        <v>21387.060000000005</v>
      </c>
      <c r="BF81" s="81">
        <v>21446.186666666672</v>
      </c>
      <c r="BG81" s="81">
        <v>21475.750000000007</v>
      </c>
      <c r="BH81" s="81">
        <v>21350.700000000012</v>
      </c>
      <c r="BI81" s="81">
        <v>21350.700000000015</v>
      </c>
      <c r="BJ81" s="81">
        <v>21350.700000000012</v>
      </c>
      <c r="BK81" s="81">
        <v>21350.700000000012</v>
      </c>
      <c r="BL81" s="81">
        <v>21350.700000000008</v>
      </c>
      <c r="BM81" s="81">
        <v>21350.7</v>
      </c>
      <c r="BN81" s="81">
        <v>21350.7</v>
      </c>
      <c r="BO81" s="81">
        <v>21350.700000000004</v>
      </c>
      <c r="BP81" s="81">
        <v>21350.7</v>
      </c>
      <c r="BQ81" s="238">
        <v>21350.7</v>
      </c>
      <c r="BR81" s="238">
        <v>21350.700000000008</v>
      </c>
      <c r="BS81" s="238">
        <v>21350.700000000008</v>
      </c>
      <c r="BT81" s="238">
        <v>21350.700000000008</v>
      </c>
      <c r="BU81" s="238">
        <v>21350.700000000008</v>
      </c>
      <c r="BV81" s="238">
        <v>21350.700000000015</v>
      </c>
      <c r="BW81" s="238">
        <v>21356.73</v>
      </c>
      <c r="BX81" s="238">
        <v>21355.636666666662</v>
      </c>
      <c r="BY81" s="238">
        <v>21353.45</v>
      </c>
      <c r="BZ81" s="238">
        <v>21353.45</v>
      </c>
      <c r="CA81" s="238">
        <v>23244.863333333338</v>
      </c>
      <c r="CB81" s="81">
        <v>24190.570000000007</v>
      </c>
      <c r="CC81" s="81">
        <v>24190.570000000007</v>
      </c>
      <c r="CD81" s="81">
        <v>24190.570000000022</v>
      </c>
      <c r="CE81" s="81">
        <v>24190.570000000022</v>
      </c>
      <c r="CF81" s="396"/>
      <c r="CG81" s="81">
        <v>20757.064166666663</v>
      </c>
      <c r="CH81" s="81">
        <v>20769.186666666665</v>
      </c>
      <c r="CI81" s="81">
        <v>20808.017499999998</v>
      </c>
      <c r="CJ81" s="81">
        <v>21356.291666666668</v>
      </c>
      <c r="CK81" s="81">
        <v>21381.339166666668</v>
      </c>
      <c r="CL81" s="81">
        <v>21393.395</v>
      </c>
      <c r="CM81" s="81">
        <v>21385.762500000001</v>
      </c>
      <c r="CN81" s="81">
        <v>21400.255000000005</v>
      </c>
      <c r="CO81" s="81">
        <v>21386.15</v>
      </c>
      <c r="CP81" s="81">
        <v>21385.84</v>
      </c>
      <c r="CQ81" s="81">
        <v>21385.84</v>
      </c>
      <c r="CR81" s="81">
        <v>21384.623333333326</v>
      </c>
      <c r="CS81" s="81">
        <v>21385.496666666666</v>
      </c>
      <c r="CT81" s="81">
        <v>21424.01416666665</v>
      </c>
      <c r="CU81" s="81">
        <v>21350.699999999983</v>
      </c>
      <c r="CV81" s="81">
        <v>21350.699999999979</v>
      </c>
      <c r="CW81" s="81">
        <f>BS81</f>
        <v>21350.700000000008</v>
      </c>
      <c r="CX81" s="81">
        <v>21353.384999999987</v>
      </c>
      <c r="CY81" s="81">
        <v>21826.850000000002</v>
      </c>
      <c r="CZ81" s="81">
        <v>24190.570000000018</v>
      </c>
    </row>
    <row r="82" spans="2:104">
      <c r="B82" s="90" t="s">
        <v>13</v>
      </c>
      <c r="C82" s="91" t="s">
        <v>8</v>
      </c>
      <c r="D82" s="92">
        <v>22067.19</v>
      </c>
      <c r="E82" s="92">
        <v>22067.19</v>
      </c>
      <c r="F82" s="92">
        <v>22067.19</v>
      </c>
      <c r="G82" s="92">
        <v>22067.19</v>
      </c>
      <c r="H82" s="92">
        <v>22067.19</v>
      </c>
      <c r="I82" s="92">
        <v>22067.613333333331</v>
      </c>
      <c r="J82" s="92">
        <v>22067.973333333332</v>
      </c>
      <c r="K82" s="92">
        <v>22067.960000000003</v>
      </c>
      <c r="L82" s="92">
        <v>22247.960000000003</v>
      </c>
      <c r="M82" s="92">
        <v>22067.960000000003</v>
      </c>
      <c r="N82" s="92">
        <v>22067.960000000003</v>
      </c>
      <c r="O82" s="92">
        <v>22067.960000000003</v>
      </c>
      <c r="P82" s="92">
        <v>22067.960000000003</v>
      </c>
      <c r="Q82" s="92">
        <v>22067.960000000003</v>
      </c>
      <c r="R82" s="92">
        <v>22269.430000000004</v>
      </c>
      <c r="S82" s="92">
        <v>22269.430000000004</v>
      </c>
      <c r="T82" s="92">
        <v>22269.430000000004</v>
      </c>
      <c r="U82" s="92">
        <v>22269.430000000004</v>
      </c>
      <c r="V82" s="94">
        <v>22270.476666666666</v>
      </c>
      <c r="W82" s="94">
        <v>22271</v>
      </c>
      <c r="X82" s="94">
        <v>22271</v>
      </c>
      <c r="Y82" s="94">
        <v>22270.86</v>
      </c>
      <c r="Z82" s="94">
        <v>22270.86</v>
      </c>
      <c r="AA82" s="94">
        <v>22270.86</v>
      </c>
      <c r="AB82" s="94">
        <v>22270.86</v>
      </c>
      <c r="AC82" s="94">
        <v>22270.86</v>
      </c>
      <c r="AD82" s="94">
        <v>22270.859999999997</v>
      </c>
      <c r="AE82" s="94">
        <v>22270.859999999997</v>
      </c>
      <c r="AF82" s="94">
        <v>22270.859999999997</v>
      </c>
      <c r="AG82" s="94">
        <v>22270.86</v>
      </c>
      <c r="AH82" s="94">
        <v>22270.86</v>
      </c>
      <c r="AI82" s="94">
        <v>22270.86</v>
      </c>
      <c r="AJ82" s="94">
        <v>22270.86</v>
      </c>
      <c r="AK82" s="94">
        <v>22270.86</v>
      </c>
      <c r="AL82" s="94">
        <v>22271</v>
      </c>
      <c r="AM82" s="81">
        <v>22270.86</v>
      </c>
      <c r="AN82" s="81">
        <v>22270.86</v>
      </c>
      <c r="AO82" s="81">
        <v>22270.86</v>
      </c>
      <c r="AP82" s="81">
        <v>22270.86</v>
      </c>
      <c r="AQ82" s="81">
        <v>22257.360000000001</v>
      </c>
      <c r="AR82" s="81">
        <v>22257.360000000001</v>
      </c>
      <c r="AS82" s="81">
        <v>22257.360000000001</v>
      </c>
      <c r="AT82" s="81">
        <v>22257.360000000001</v>
      </c>
      <c r="AU82" s="81">
        <v>22257.360000000001</v>
      </c>
      <c r="AV82" s="81">
        <v>22257.360000000001</v>
      </c>
      <c r="AW82" s="81">
        <v>22257.360000000001</v>
      </c>
      <c r="AX82" s="81">
        <v>22257.360000000001</v>
      </c>
      <c r="AY82" s="81">
        <v>22257.360000000001</v>
      </c>
      <c r="AZ82" s="81">
        <v>22257.360000000001</v>
      </c>
      <c r="BA82" s="81">
        <v>22257.360000000001</v>
      </c>
      <c r="BB82" s="81">
        <v>22257.360000000001</v>
      </c>
      <c r="BC82" s="81">
        <v>22257.360000000001</v>
      </c>
      <c r="BD82" s="81">
        <v>22257.360000000001</v>
      </c>
      <c r="BE82" s="81">
        <v>22257.359999999997</v>
      </c>
      <c r="BF82" s="81">
        <v>22257.359999999997</v>
      </c>
      <c r="BG82" s="81">
        <v>22257.359999999997</v>
      </c>
      <c r="BH82" s="81">
        <v>22257.35999999999</v>
      </c>
      <c r="BI82" s="81">
        <v>22257.35999999999</v>
      </c>
      <c r="BJ82" s="81">
        <v>21795.989999999994</v>
      </c>
      <c r="BK82" s="81">
        <v>21795.989999999994</v>
      </c>
      <c r="BL82" s="81">
        <v>21795.989999999994</v>
      </c>
      <c r="BM82" s="81">
        <v>21795.989999999994</v>
      </c>
      <c r="BN82" s="81">
        <v>21795.989999999994</v>
      </c>
      <c r="BO82" s="81">
        <v>21795.99</v>
      </c>
      <c r="BP82" s="81">
        <v>21795.989999999994</v>
      </c>
      <c r="BQ82" s="238">
        <v>21795.989999999998</v>
      </c>
      <c r="BR82" s="238">
        <v>21753.190000000002</v>
      </c>
      <c r="BS82" s="238">
        <v>21753.19</v>
      </c>
      <c r="BT82" s="238">
        <v>21671.769999999997</v>
      </c>
      <c r="BU82" s="238">
        <v>21671.769999999993</v>
      </c>
      <c r="BV82" s="238">
        <v>21687.563333333328</v>
      </c>
      <c r="BW82" s="238">
        <v>21695.459999999995</v>
      </c>
      <c r="BX82" s="238">
        <v>21695.459999999995</v>
      </c>
      <c r="BY82" s="238">
        <v>21695.459999999995</v>
      </c>
      <c r="BZ82" s="238">
        <v>21668.599999999988</v>
      </c>
      <c r="CA82" s="238">
        <v>21668.599999999988</v>
      </c>
      <c r="CB82" s="81">
        <v>21668.599999999988</v>
      </c>
      <c r="CC82" s="81">
        <v>21668.599999999988</v>
      </c>
      <c r="CD82" s="81">
        <v>21668.599999999995</v>
      </c>
      <c r="CE82" s="81">
        <v>21668.599999999995</v>
      </c>
      <c r="CF82" s="396"/>
      <c r="CG82" s="81">
        <v>22067.19</v>
      </c>
      <c r="CH82" s="81">
        <v>22067.684166666666</v>
      </c>
      <c r="CI82" s="81">
        <v>22112.960000000003</v>
      </c>
      <c r="CJ82" s="81">
        <v>22168.695000000003</v>
      </c>
      <c r="CK82" s="81">
        <v>22270.084166666667</v>
      </c>
      <c r="CL82" s="81">
        <v>22270.895</v>
      </c>
      <c r="CM82" s="81">
        <v>22270.86</v>
      </c>
      <c r="CN82" s="81">
        <v>22270.86</v>
      </c>
      <c r="CO82" s="81">
        <v>22270.895</v>
      </c>
      <c r="CP82" s="81">
        <v>22267.485000000001</v>
      </c>
      <c r="CQ82" s="81">
        <v>22257.360000000001</v>
      </c>
      <c r="CR82" s="81">
        <v>22257.360000000001</v>
      </c>
      <c r="CS82" s="81">
        <v>22257.360000000001</v>
      </c>
      <c r="CT82" s="81">
        <v>22257.360000000019</v>
      </c>
      <c r="CU82" s="81">
        <v>22026.675000000021</v>
      </c>
      <c r="CV82" s="81">
        <v>21795.990000000016</v>
      </c>
      <c r="CW82" s="238">
        <v>21774.590000000015</v>
      </c>
      <c r="CX82" s="238">
        <v>21681.640833333342</v>
      </c>
      <c r="CY82" s="81">
        <v>21682.030000000024</v>
      </c>
      <c r="CZ82" s="81">
        <v>21668.600000000024</v>
      </c>
    </row>
    <row r="83" spans="2:104">
      <c r="B83" s="90" t="s">
        <v>14</v>
      </c>
      <c r="C83" s="91" t="s">
        <v>6</v>
      </c>
      <c r="D83" s="92">
        <v>39310.29</v>
      </c>
      <c r="E83" s="92">
        <v>39310.29</v>
      </c>
      <c r="F83" s="92">
        <v>39310.29</v>
      </c>
      <c r="G83" s="92">
        <v>39310.29</v>
      </c>
      <c r="H83" s="92">
        <v>39310.29</v>
      </c>
      <c r="I83" s="92">
        <v>39310.29</v>
      </c>
      <c r="J83" s="92">
        <v>39310.29</v>
      </c>
      <c r="K83" s="92">
        <v>39310.29</v>
      </c>
      <c r="L83" s="92">
        <v>39310.29</v>
      </c>
      <c r="M83" s="92">
        <v>39310.29</v>
      </c>
      <c r="N83" s="92">
        <v>39310.29</v>
      </c>
      <c r="O83" s="92">
        <v>39310.29</v>
      </c>
      <c r="P83" s="92">
        <v>39310.29</v>
      </c>
      <c r="Q83" s="92">
        <v>39309.746666666666</v>
      </c>
      <c r="R83" s="92">
        <v>48666.886666666665</v>
      </c>
      <c r="S83" s="92">
        <v>50971.670000000006</v>
      </c>
      <c r="T83" s="92">
        <v>50972.306666666664</v>
      </c>
      <c r="U83" s="92">
        <v>50973.579999999994</v>
      </c>
      <c r="V83" s="94">
        <v>50973.579999999994</v>
      </c>
      <c r="W83" s="94">
        <v>50973.860000000008</v>
      </c>
      <c r="X83" s="94">
        <v>50575.74</v>
      </c>
      <c r="Y83" s="94">
        <v>50377.133333333331</v>
      </c>
      <c r="Z83" s="94">
        <v>50428.569999999992</v>
      </c>
      <c r="AA83" s="94">
        <v>50428.569999999985</v>
      </c>
      <c r="AB83" s="94">
        <v>50428.569999999985</v>
      </c>
      <c r="AC83" s="94">
        <v>50428.283333333326</v>
      </c>
      <c r="AD83" s="94">
        <v>50436.916666666657</v>
      </c>
      <c r="AE83" s="94">
        <v>50434.399999999987</v>
      </c>
      <c r="AF83" s="94">
        <v>50426.85</v>
      </c>
      <c r="AG83" s="94">
        <v>50426.85</v>
      </c>
      <c r="AH83" s="94">
        <v>50657.406666666669</v>
      </c>
      <c r="AI83" s="94">
        <v>51005</v>
      </c>
      <c r="AJ83" s="94">
        <v>51005</v>
      </c>
      <c r="AK83" s="94">
        <v>51005</v>
      </c>
      <c r="AL83" s="94">
        <v>51005</v>
      </c>
      <c r="AM83" s="81">
        <v>51004.98</v>
      </c>
      <c r="AN83" s="81">
        <v>51501.406666666699</v>
      </c>
      <c r="AO83" s="81">
        <v>51391.44</v>
      </c>
      <c r="AP83" s="81">
        <v>51725.206666666701</v>
      </c>
      <c r="AQ83" s="81">
        <v>51749.64</v>
      </c>
      <c r="AR83" s="81">
        <v>51718.65</v>
      </c>
      <c r="AS83" s="81">
        <v>51718.65</v>
      </c>
      <c r="AT83" s="81">
        <v>51718.856666666703</v>
      </c>
      <c r="AU83" s="81">
        <v>51676.06</v>
      </c>
      <c r="AV83" s="81">
        <v>51590.26</v>
      </c>
      <c r="AW83" s="81">
        <v>51590.26</v>
      </c>
      <c r="AX83" s="81">
        <v>51590.26</v>
      </c>
      <c r="AY83" s="81">
        <v>51590.26</v>
      </c>
      <c r="AZ83" s="81">
        <v>51590.26</v>
      </c>
      <c r="BA83" s="81">
        <v>51590.26</v>
      </c>
      <c r="BB83" s="81">
        <v>51590.26</v>
      </c>
      <c r="BC83" s="81">
        <v>51590.26</v>
      </c>
      <c r="BD83" s="81">
        <v>51590.26</v>
      </c>
      <c r="BE83" s="81">
        <v>51590.25999999998</v>
      </c>
      <c r="BF83" s="81">
        <v>51590.259999999987</v>
      </c>
      <c r="BG83" s="81">
        <v>51590.259999999973</v>
      </c>
      <c r="BH83" s="81">
        <v>51590.25999999998</v>
      </c>
      <c r="BI83" s="81">
        <v>51590.259999999987</v>
      </c>
      <c r="BJ83" s="81">
        <v>51590.25999999998</v>
      </c>
      <c r="BK83" s="81">
        <v>51590.259999999987</v>
      </c>
      <c r="BL83" s="81">
        <v>51563.086666666648</v>
      </c>
      <c r="BM83" s="81">
        <v>51590.259999999987</v>
      </c>
      <c r="BN83" s="81">
        <v>51590.259999999973</v>
      </c>
      <c r="BO83" s="81">
        <v>51590.259999999987</v>
      </c>
      <c r="BP83" s="81">
        <v>51590.156666666611</v>
      </c>
      <c r="BQ83" s="238">
        <v>51589.949999999975</v>
      </c>
      <c r="BR83" s="238">
        <v>51589.949999999961</v>
      </c>
      <c r="BS83" s="238">
        <v>51589.949999999983</v>
      </c>
      <c r="BT83" s="238">
        <v>51589.949999999975</v>
      </c>
      <c r="BU83" s="238">
        <v>51589.949999999983</v>
      </c>
      <c r="BV83" s="238">
        <v>51589.950000000012</v>
      </c>
      <c r="BW83" s="238">
        <v>51589.950000000012</v>
      </c>
      <c r="BX83" s="238">
        <v>51589.950000000019</v>
      </c>
      <c r="BY83" s="238">
        <v>51590.156666666706</v>
      </c>
      <c r="BZ83" s="238">
        <v>51590.260000000031</v>
      </c>
      <c r="CA83" s="238">
        <v>51590.260000000031</v>
      </c>
      <c r="CB83" s="81">
        <v>51647.960000000014</v>
      </c>
      <c r="CC83" s="81">
        <v>51676.810000000019</v>
      </c>
      <c r="CD83" s="81">
        <v>51676.810000000034</v>
      </c>
      <c r="CE83" s="81">
        <v>51653.810000000034</v>
      </c>
      <c r="CF83" s="396"/>
      <c r="CG83" s="81">
        <v>39310.29</v>
      </c>
      <c r="CH83" s="81">
        <v>39310.29</v>
      </c>
      <c r="CI83" s="81">
        <v>39310.29</v>
      </c>
      <c r="CJ83" s="81">
        <v>44564.648333333338</v>
      </c>
      <c r="CK83" s="81">
        <v>50973.331666666665</v>
      </c>
      <c r="CL83" s="81">
        <v>50452.503333333319</v>
      </c>
      <c r="CM83" s="81">
        <v>50432.042499999989</v>
      </c>
      <c r="CN83" s="81">
        <v>50629.026666666665</v>
      </c>
      <c r="CO83" s="81">
        <v>51004.995000000003</v>
      </c>
      <c r="CP83" s="81">
        <v>51591.923333333354</v>
      </c>
      <c r="CQ83" s="81">
        <v>51708.054166666676</v>
      </c>
      <c r="CR83" s="81">
        <v>51590.26</v>
      </c>
      <c r="CS83" s="81">
        <v>51590.26</v>
      </c>
      <c r="CT83" s="81">
        <v>51590.259999999871</v>
      </c>
      <c r="CU83" s="81">
        <v>51590.259999999864</v>
      </c>
      <c r="CV83" s="81">
        <v>51583.466666666558</v>
      </c>
      <c r="CW83" s="238">
        <v>51590.001666666554</v>
      </c>
      <c r="CX83" s="238">
        <v>51589.949999999903</v>
      </c>
      <c r="CY83" s="81">
        <v>51590.156666666597</v>
      </c>
      <c r="CZ83" s="81">
        <v>51663.847499999887</v>
      </c>
    </row>
    <row r="84" spans="2:104">
      <c r="B84" s="90" t="s">
        <v>15</v>
      </c>
      <c r="C84" s="91" t="s">
        <v>16</v>
      </c>
      <c r="D84" s="92">
        <v>39028.216666666667</v>
      </c>
      <c r="E84" s="92">
        <v>39021.550000000003</v>
      </c>
      <c r="F84" s="92">
        <v>38945.303333333337</v>
      </c>
      <c r="G84" s="92">
        <v>38790.67</v>
      </c>
      <c r="H84" s="92">
        <v>38791.823333333334</v>
      </c>
      <c r="I84" s="92">
        <v>41389.21</v>
      </c>
      <c r="J84" s="92">
        <v>41392.79</v>
      </c>
      <c r="K84" s="92">
        <v>41397.033333333333</v>
      </c>
      <c r="L84" s="92">
        <v>41403.693333333329</v>
      </c>
      <c r="M84" s="92">
        <v>41410.196666666663</v>
      </c>
      <c r="N84" s="92">
        <v>41408.420000000006</v>
      </c>
      <c r="O84" s="92">
        <v>41928.476666666662</v>
      </c>
      <c r="P84" s="92">
        <v>42968.39</v>
      </c>
      <c r="Q84" s="92">
        <v>42970.486666666664</v>
      </c>
      <c r="R84" s="92">
        <v>42978.043333333335</v>
      </c>
      <c r="S84" s="92">
        <v>42986.05</v>
      </c>
      <c r="T84" s="92">
        <v>42985.693333333336</v>
      </c>
      <c r="U84" s="92">
        <v>42984.98</v>
      </c>
      <c r="V84" s="94">
        <v>42950.01</v>
      </c>
      <c r="W84" s="94">
        <v>49917.159999999996</v>
      </c>
      <c r="X84" s="94">
        <v>49922.666666666664</v>
      </c>
      <c r="Y84" s="94">
        <v>49933.866666666661</v>
      </c>
      <c r="Z84" s="94">
        <v>49934.54000000003</v>
      </c>
      <c r="AA84" s="94">
        <v>49934.54</v>
      </c>
      <c r="AB84" s="94">
        <v>49938.879999999997</v>
      </c>
      <c r="AC84" s="94">
        <v>50007.803333333337</v>
      </c>
      <c r="AD84" s="94">
        <v>50063.897777777784</v>
      </c>
      <c r="AE84" s="94">
        <v>50091.635833333334</v>
      </c>
      <c r="AF84" s="94">
        <v>50177.52</v>
      </c>
      <c r="AG84" s="94">
        <v>50182.080000000009</v>
      </c>
      <c r="AH84" s="94">
        <v>50200.380000000005</v>
      </c>
      <c r="AI84" s="94">
        <v>50260.436666666697</v>
      </c>
      <c r="AJ84" s="94">
        <v>50350.946666666699</v>
      </c>
      <c r="AK84" s="94">
        <v>50485.093333333301</v>
      </c>
      <c r="AL84" s="94">
        <v>50674</v>
      </c>
      <c r="AM84" s="81">
        <v>50674.006666666697</v>
      </c>
      <c r="AN84" s="81">
        <v>50649.71</v>
      </c>
      <c r="AO84" s="81">
        <v>50649.71</v>
      </c>
      <c r="AP84" s="81">
        <v>50577.713333333297</v>
      </c>
      <c r="AQ84" s="81">
        <v>51784.3766666667</v>
      </c>
      <c r="AR84" s="81">
        <v>51408.34</v>
      </c>
      <c r="AS84" s="81">
        <v>51686.543333333299</v>
      </c>
      <c r="AT84" s="81">
        <v>52242.95</v>
      </c>
      <c r="AU84" s="81">
        <v>52269.526666666701</v>
      </c>
      <c r="AV84" s="81">
        <v>52361.346666666701</v>
      </c>
      <c r="AW84" s="81">
        <v>52322.68</v>
      </c>
      <c r="AX84" s="81">
        <v>52322.68</v>
      </c>
      <c r="AY84" s="81">
        <v>52322.68</v>
      </c>
      <c r="AZ84" s="81">
        <v>52322.360000000008</v>
      </c>
      <c r="BA84" s="81">
        <v>52322.360000000008</v>
      </c>
      <c r="BB84" s="81">
        <v>52322.360000000008</v>
      </c>
      <c r="BC84" s="81">
        <v>52322.360000000008</v>
      </c>
      <c r="BD84" s="81">
        <v>52325.766666666663</v>
      </c>
      <c r="BE84" s="81">
        <v>52327.47</v>
      </c>
      <c r="BF84" s="81">
        <v>52327.470000000008</v>
      </c>
      <c r="BG84" s="81">
        <v>52327.470000000008</v>
      </c>
      <c r="BH84" s="81">
        <v>52327.470000000008</v>
      </c>
      <c r="BI84" s="81">
        <v>52326.136666666665</v>
      </c>
      <c r="BJ84" s="81">
        <v>52291.136666666687</v>
      </c>
      <c r="BK84" s="81">
        <v>52324.270000000011</v>
      </c>
      <c r="BL84" s="81">
        <v>52307.533333333347</v>
      </c>
      <c r="BM84" s="81">
        <v>52289.813333333332</v>
      </c>
      <c r="BN84" s="81">
        <v>52295.610000000008</v>
      </c>
      <c r="BO84" s="81">
        <v>52295.609999999993</v>
      </c>
      <c r="BP84" s="81">
        <v>52295.610000000008</v>
      </c>
      <c r="BQ84" s="238">
        <v>52295.610000000008</v>
      </c>
      <c r="BR84" s="238">
        <v>52295.609999999993</v>
      </c>
      <c r="BS84" s="238">
        <v>52295.609999999993</v>
      </c>
      <c r="BT84" s="238">
        <v>52295.610000000008</v>
      </c>
      <c r="BU84" s="238">
        <v>52295.610000000015</v>
      </c>
      <c r="BV84" s="238">
        <v>52305.960000000021</v>
      </c>
      <c r="BW84" s="238">
        <v>52305.960000000014</v>
      </c>
      <c r="BX84" s="238">
        <v>52305.960000000021</v>
      </c>
      <c r="BY84" s="238">
        <v>52305.960000000021</v>
      </c>
      <c r="BZ84" s="238">
        <v>52306.193333333365</v>
      </c>
      <c r="CA84" s="238">
        <v>61587.886666666738</v>
      </c>
      <c r="CB84" s="81">
        <v>66228.500000000029</v>
      </c>
      <c r="CC84" s="81">
        <v>66279.256666666697</v>
      </c>
      <c r="CD84" s="81">
        <v>66315.170000000027</v>
      </c>
      <c r="CE84" s="81">
        <v>66315.170000000027</v>
      </c>
      <c r="CF84" s="396"/>
      <c r="CG84" s="81">
        <v>38946.434999999998</v>
      </c>
      <c r="CH84" s="81">
        <v>40742.714166666665</v>
      </c>
      <c r="CI84" s="81">
        <v>41537.696666666663</v>
      </c>
      <c r="CJ84" s="81">
        <v>42975.7425</v>
      </c>
      <c r="CK84" s="81">
        <v>44709.460833333338</v>
      </c>
      <c r="CL84" s="81">
        <v>49931.403333333343</v>
      </c>
      <c r="CM84" s="81">
        <v>50025.554236111115</v>
      </c>
      <c r="CN84" s="81">
        <v>50205.104166666679</v>
      </c>
      <c r="CO84" s="81">
        <v>50546.011666666673</v>
      </c>
      <c r="CP84" s="81">
        <v>50915.377500000002</v>
      </c>
      <c r="CQ84" s="81">
        <v>51901.840000000004</v>
      </c>
      <c r="CR84" s="81">
        <v>52332.346666666672</v>
      </c>
      <c r="CS84" s="81">
        <v>52322.360000000008</v>
      </c>
      <c r="CT84" s="81">
        <v>52327.044166666834</v>
      </c>
      <c r="CU84" s="81">
        <v>52317.253333333501</v>
      </c>
      <c r="CV84" s="81">
        <v>52297.141666666859</v>
      </c>
      <c r="CW84" s="238">
        <v>52295.61000000019</v>
      </c>
      <c r="CX84" s="238">
        <v>52300.785000000185</v>
      </c>
      <c r="CY84" s="81">
        <v>54626.500000000204</v>
      </c>
      <c r="CZ84" s="81">
        <v>66284.524166666801</v>
      </c>
    </row>
    <row r="85" spans="2:104">
      <c r="B85" s="90" t="s">
        <v>17</v>
      </c>
      <c r="C85" s="91" t="s">
        <v>4</v>
      </c>
      <c r="D85" s="108">
        <v>0</v>
      </c>
      <c r="E85" s="108">
        <v>0</v>
      </c>
      <c r="F85" s="108">
        <v>0</v>
      </c>
      <c r="G85" s="108">
        <v>0</v>
      </c>
      <c r="H85" s="108">
        <v>0</v>
      </c>
      <c r="I85" s="108">
        <f>I16/3*1</f>
        <v>5844.7466666666669</v>
      </c>
      <c r="J85" s="92">
        <v>15545.03</v>
      </c>
      <c r="K85" s="92">
        <v>15545.03</v>
      </c>
      <c r="L85" s="92">
        <v>15539.550000000001</v>
      </c>
      <c r="M85" s="92">
        <v>15536.81</v>
      </c>
      <c r="N85" s="92">
        <v>16171.72</v>
      </c>
      <c r="O85" s="92">
        <v>16172</v>
      </c>
      <c r="P85" s="92">
        <v>16172</v>
      </c>
      <c r="Q85" s="92">
        <v>16319.200000000003</v>
      </c>
      <c r="R85" s="92">
        <v>16319</v>
      </c>
      <c r="S85" s="92">
        <v>16319</v>
      </c>
      <c r="T85" s="92">
        <v>16319</v>
      </c>
      <c r="U85" s="92">
        <v>16319</v>
      </c>
      <c r="V85" s="94">
        <v>16630.666666666668</v>
      </c>
      <c r="W85" s="94">
        <v>17254</v>
      </c>
      <c r="X85" s="94">
        <v>17254</v>
      </c>
      <c r="Y85" s="94">
        <v>17253.96</v>
      </c>
      <c r="Z85" s="94">
        <v>17252.989999999998</v>
      </c>
      <c r="AA85" s="94">
        <v>17253.016666666666</v>
      </c>
      <c r="AB85" s="94">
        <v>17253.033333333333</v>
      </c>
      <c r="AC85" s="94">
        <v>17253.036666666663</v>
      </c>
      <c r="AD85" s="94">
        <v>17253.037777777776</v>
      </c>
      <c r="AE85" s="94">
        <v>17253.038333333334</v>
      </c>
      <c r="AF85" s="94">
        <v>17253.039999999997</v>
      </c>
      <c r="AG85" s="94">
        <v>17266.186666666668</v>
      </c>
      <c r="AH85" s="94">
        <v>17291.32</v>
      </c>
      <c r="AI85" s="94">
        <v>17308.893333333301</v>
      </c>
      <c r="AJ85" s="94">
        <v>17324.316666666698</v>
      </c>
      <c r="AK85" s="94">
        <v>17398.490000000002</v>
      </c>
      <c r="AL85" s="94">
        <v>17398</v>
      </c>
      <c r="AM85" s="81">
        <v>17649.156666666699</v>
      </c>
      <c r="AN85" s="81">
        <v>17997.8733333333</v>
      </c>
      <c r="AO85" s="81">
        <v>17545.71</v>
      </c>
      <c r="AP85" s="81">
        <v>18040.38</v>
      </c>
      <c r="AQ85" s="81">
        <v>19191.419999999998</v>
      </c>
      <c r="AR85" s="81">
        <v>19191.419999999998</v>
      </c>
      <c r="AS85" s="81">
        <v>19191.419999999998</v>
      </c>
      <c r="AT85" s="81">
        <v>19255.256666666701</v>
      </c>
      <c r="AU85" s="81">
        <v>19212.573333333301</v>
      </c>
      <c r="AV85" s="81">
        <v>19254.88</v>
      </c>
      <c r="AW85" s="81">
        <v>19254.88</v>
      </c>
      <c r="AX85" s="81">
        <v>19254.88</v>
      </c>
      <c r="AY85" s="81">
        <v>20808.52</v>
      </c>
      <c r="AZ85" s="81">
        <v>21107.56</v>
      </c>
      <c r="BA85" s="81">
        <v>21107.56</v>
      </c>
      <c r="BB85" s="81">
        <v>21107.56</v>
      </c>
      <c r="BC85" s="81">
        <v>21107.56</v>
      </c>
      <c r="BD85" s="81">
        <v>21107.56</v>
      </c>
      <c r="BE85" s="81">
        <v>21107.559999999998</v>
      </c>
      <c r="BF85" s="81">
        <v>21107.559999999994</v>
      </c>
      <c r="BG85" s="81">
        <v>21107.56</v>
      </c>
      <c r="BH85" s="81">
        <v>21093.559999999994</v>
      </c>
      <c r="BI85" s="81">
        <v>21107.559999999994</v>
      </c>
      <c r="BJ85" s="81">
        <v>21107.559999999994</v>
      </c>
      <c r="BK85" s="81">
        <v>21107.56</v>
      </c>
      <c r="BL85" s="81">
        <v>21107.559999999994</v>
      </c>
      <c r="BM85" s="81">
        <v>21107.409999999993</v>
      </c>
      <c r="BN85" s="81">
        <v>21107.109999999997</v>
      </c>
      <c r="BO85" s="81">
        <v>21107.109999999997</v>
      </c>
      <c r="BP85" s="81">
        <v>21107.109999999993</v>
      </c>
      <c r="BQ85" s="238">
        <v>21095.776666666665</v>
      </c>
      <c r="BR85" s="238">
        <v>21107.109999999997</v>
      </c>
      <c r="BS85" s="238">
        <v>21107.109999999997</v>
      </c>
      <c r="BT85" s="238">
        <v>21100.109999999997</v>
      </c>
      <c r="BU85" s="238">
        <v>21100.109999999997</v>
      </c>
      <c r="BV85" s="238">
        <v>21100.109999999993</v>
      </c>
      <c r="BW85" s="238">
        <v>21100.109999999993</v>
      </c>
      <c r="BX85" s="238">
        <v>21092.549999999996</v>
      </c>
      <c r="BY85" s="238">
        <v>21086.796666666665</v>
      </c>
      <c r="BZ85" s="238">
        <v>21079.656666666669</v>
      </c>
      <c r="CA85" s="238">
        <v>21075.100000000002</v>
      </c>
      <c r="CB85" s="81">
        <v>21087.043333333339</v>
      </c>
      <c r="CC85" s="81">
        <v>21190.190000000002</v>
      </c>
      <c r="CD85" s="81">
        <v>21172.190000000006</v>
      </c>
      <c r="CE85" s="81">
        <v>21153.69000000001</v>
      </c>
      <c r="CF85" s="396"/>
      <c r="CG85" s="81">
        <v>0</v>
      </c>
      <c r="CH85" s="81">
        <v>15545.03</v>
      </c>
      <c r="CI85" s="81">
        <v>15855.02</v>
      </c>
      <c r="CJ85" s="81">
        <v>16282.300000000001</v>
      </c>
      <c r="CK85" s="81">
        <v>16630.666666666668</v>
      </c>
      <c r="CL85" s="81">
        <v>17253.491666666665</v>
      </c>
      <c r="CM85" s="81">
        <v>17253.036527777775</v>
      </c>
      <c r="CN85" s="81">
        <v>17279.859999999993</v>
      </c>
      <c r="CO85" s="81">
        <v>17442.490833333351</v>
      </c>
      <c r="CP85" s="81">
        <v>18193.845833333326</v>
      </c>
      <c r="CQ85" s="81">
        <v>19212.6675</v>
      </c>
      <c r="CR85" s="81">
        <v>19643.29</v>
      </c>
      <c r="CS85" s="81">
        <v>21107.56</v>
      </c>
      <c r="CT85" s="81">
        <v>21107.559999999987</v>
      </c>
      <c r="CU85" s="81">
        <v>21104.059999999965</v>
      </c>
      <c r="CV85" s="81">
        <v>21107.297499999971</v>
      </c>
      <c r="CW85" s="238">
        <v>21104.276666666639</v>
      </c>
      <c r="CX85" s="238">
        <v>21100.109999999997</v>
      </c>
      <c r="CY85" s="81">
        <v>21083.525833333333</v>
      </c>
      <c r="CZ85" s="81">
        <v>21150.778333333325</v>
      </c>
    </row>
    <row r="86" spans="2:104">
      <c r="B86" s="90" t="s">
        <v>18</v>
      </c>
      <c r="C86" s="91" t="s">
        <v>6</v>
      </c>
      <c r="D86" s="92">
        <v>0</v>
      </c>
      <c r="E86" s="92">
        <v>0</v>
      </c>
      <c r="F86" s="92">
        <v>0</v>
      </c>
      <c r="G86" s="92">
        <v>0</v>
      </c>
      <c r="H86" s="92">
        <v>0</v>
      </c>
      <c r="I86" s="92">
        <v>0</v>
      </c>
      <c r="J86" s="92">
        <v>0</v>
      </c>
      <c r="K86" s="92">
        <v>0</v>
      </c>
      <c r="L86" s="92">
        <v>0</v>
      </c>
      <c r="M86" s="108">
        <f>M17/3*2</f>
        <v>16028.693333333335</v>
      </c>
      <c r="N86" s="92">
        <v>24043.039999999997</v>
      </c>
      <c r="O86" s="92">
        <v>24043.039999999997</v>
      </c>
      <c r="P86" s="92">
        <v>24043.039999999997</v>
      </c>
      <c r="Q86" s="92">
        <v>24043.039999999997</v>
      </c>
      <c r="R86" s="92">
        <v>24043.039999999997</v>
      </c>
      <c r="S86" s="92">
        <v>24043.039999999997</v>
      </c>
      <c r="T86" s="92">
        <v>23087.819999999996</v>
      </c>
      <c r="U86" s="92">
        <v>23087.819999999996</v>
      </c>
      <c r="V86" s="94">
        <v>23087.819999999996</v>
      </c>
      <c r="W86" s="94">
        <v>23131.923333333336</v>
      </c>
      <c r="X86" s="94">
        <v>23157.333333333332</v>
      </c>
      <c r="Y86" s="94">
        <v>23207.003333333338</v>
      </c>
      <c r="Z86" s="94">
        <v>23334.249999999993</v>
      </c>
      <c r="AA86" s="94">
        <v>23338.539999999997</v>
      </c>
      <c r="AB86" s="94">
        <v>23338.539999999997</v>
      </c>
      <c r="AC86" s="94">
        <v>23337.943333333333</v>
      </c>
      <c r="AD86" s="94">
        <v>23222.995555555557</v>
      </c>
      <c r="AE86" s="94">
        <v>23165.445833333335</v>
      </c>
      <c r="AF86" s="94">
        <v>23013.81</v>
      </c>
      <c r="AG86" s="94">
        <v>23057.05</v>
      </c>
      <c r="AH86" s="94">
        <v>23057.05</v>
      </c>
      <c r="AI86" s="94">
        <v>23057.05</v>
      </c>
      <c r="AJ86" s="94">
        <v>23057.05</v>
      </c>
      <c r="AK86" s="94">
        <v>23057.05</v>
      </c>
      <c r="AL86" s="94">
        <v>23057</v>
      </c>
      <c r="AM86" s="81">
        <v>23057.05</v>
      </c>
      <c r="AN86" s="81">
        <v>23057.05</v>
      </c>
      <c r="AO86" s="81">
        <v>23057.05</v>
      </c>
      <c r="AP86" s="81">
        <v>23057.05</v>
      </c>
      <c r="AQ86" s="81">
        <v>23057.05</v>
      </c>
      <c r="AR86" s="81">
        <v>23078.71</v>
      </c>
      <c r="AS86" s="81">
        <v>23223.503333333301</v>
      </c>
      <c r="AT86" s="81">
        <v>23057.05</v>
      </c>
      <c r="AU86" s="81">
        <v>23057.05</v>
      </c>
      <c r="AV86" s="81">
        <v>23057.05</v>
      </c>
      <c r="AW86" s="81">
        <v>23057.05</v>
      </c>
      <c r="AX86" s="81">
        <v>23040.796666666665</v>
      </c>
      <c r="AY86" s="81">
        <v>23163.273333333334</v>
      </c>
      <c r="AZ86" s="81">
        <v>23107.8</v>
      </c>
      <c r="BA86" s="81">
        <v>23107.8</v>
      </c>
      <c r="BB86" s="81">
        <v>23107.8</v>
      </c>
      <c r="BC86" s="81">
        <v>23107.8</v>
      </c>
      <c r="BD86" s="81">
        <v>23107.8</v>
      </c>
      <c r="BE86" s="81">
        <v>23107.799999999985</v>
      </c>
      <c r="BF86" s="81">
        <v>23107.800000000007</v>
      </c>
      <c r="BG86" s="81">
        <v>23107.799999999992</v>
      </c>
      <c r="BH86" s="81">
        <v>23020.556666666656</v>
      </c>
      <c r="BI86" s="81">
        <v>23107.799999999985</v>
      </c>
      <c r="BJ86" s="81">
        <v>23107.799999999985</v>
      </c>
      <c r="BK86" s="81">
        <v>23328.599999999988</v>
      </c>
      <c r="BL86" s="81">
        <v>23328.599999999991</v>
      </c>
      <c r="BM86" s="81">
        <v>23328.599999999988</v>
      </c>
      <c r="BN86" s="81">
        <v>23328.599999999991</v>
      </c>
      <c r="BO86" s="81">
        <v>23328.6</v>
      </c>
      <c r="BP86" s="81">
        <v>23328.600000000006</v>
      </c>
      <c r="BQ86" s="238">
        <v>23310.449999999983</v>
      </c>
      <c r="BR86" s="238">
        <v>23328.59999999998</v>
      </c>
      <c r="BS86" s="238">
        <v>23328.59999999998</v>
      </c>
      <c r="BT86" s="238">
        <v>23333.359999999986</v>
      </c>
      <c r="BU86" s="238">
        <v>23335.739999999976</v>
      </c>
      <c r="BV86" s="238">
        <v>23335.739999999976</v>
      </c>
      <c r="BW86" s="238">
        <v>23335.739999999991</v>
      </c>
      <c r="BX86" s="238">
        <v>23335.739999999987</v>
      </c>
      <c r="BY86" s="238">
        <v>23335.619999999995</v>
      </c>
      <c r="BZ86" s="238">
        <v>23335.559999999994</v>
      </c>
      <c r="CA86" s="238">
        <v>23335.56</v>
      </c>
      <c r="CB86" s="81">
        <v>23335.559999999998</v>
      </c>
      <c r="CC86" s="81">
        <v>23335.56</v>
      </c>
      <c r="CD86" s="81">
        <v>23343.02</v>
      </c>
      <c r="CE86" s="81">
        <v>23357.939999999991</v>
      </c>
      <c r="CF86" s="396"/>
      <c r="CG86" s="81">
        <v>0</v>
      </c>
      <c r="CH86" s="81">
        <v>0</v>
      </c>
      <c r="CI86" s="81">
        <v>21371.591111111109</v>
      </c>
      <c r="CJ86" s="81">
        <v>24043.039999999997</v>
      </c>
      <c r="CK86" s="81">
        <v>23098.845833333333</v>
      </c>
      <c r="CL86" s="81">
        <v>23259.281666666666</v>
      </c>
      <c r="CM86" s="81">
        <v>23266.231180555555</v>
      </c>
      <c r="CN86" s="81">
        <v>23046.240000000002</v>
      </c>
      <c r="CO86" s="81">
        <v>23057.037500000002</v>
      </c>
      <c r="CP86" s="81">
        <v>23057.05</v>
      </c>
      <c r="CQ86" s="81">
        <v>23104.078333333327</v>
      </c>
      <c r="CR86" s="81">
        <v>23079.5425</v>
      </c>
      <c r="CS86" s="81">
        <v>23107.8</v>
      </c>
      <c r="CT86" s="81">
        <v>23107.800000000007</v>
      </c>
      <c r="CU86" s="81">
        <v>23141.189166666674</v>
      </c>
      <c r="CV86" s="81">
        <v>23328.599999999977</v>
      </c>
      <c r="CW86" s="238">
        <v>23324.062500000011</v>
      </c>
      <c r="CX86" s="238">
        <v>23335.145</v>
      </c>
      <c r="CY86" s="81">
        <v>23335.619999999984</v>
      </c>
      <c r="CZ86" s="81">
        <v>23343.019999999975</v>
      </c>
    </row>
    <row r="87" spans="2:104">
      <c r="B87" s="77" t="s">
        <v>19</v>
      </c>
      <c r="C87" s="91" t="s">
        <v>20</v>
      </c>
      <c r="D87" s="92">
        <v>0</v>
      </c>
      <c r="E87" s="92">
        <v>0</v>
      </c>
      <c r="F87" s="92">
        <v>0</v>
      </c>
      <c r="G87" s="92">
        <v>0</v>
      </c>
      <c r="H87" s="92">
        <v>0</v>
      </c>
      <c r="I87" s="92">
        <v>0</v>
      </c>
      <c r="J87" s="92">
        <v>0</v>
      </c>
      <c r="K87" s="92">
        <v>0</v>
      </c>
      <c r="L87" s="92">
        <v>0</v>
      </c>
      <c r="M87" s="92">
        <v>0</v>
      </c>
      <c r="N87" s="92">
        <v>0</v>
      </c>
      <c r="O87" s="108">
        <f>(O18-N18)/3*2+N18</f>
        <v>50257.799999999996</v>
      </c>
      <c r="P87" s="92">
        <v>68186.7</v>
      </c>
      <c r="Q87" s="92">
        <v>68191.97</v>
      </c>
      <c r="R87" s="92">
        <v>68089.46666666666</v>
      </c>
      <c r="S87" s="92">
        <v>68041</v>
      </c>
      <c r="T87" s="92">
        <v>68076.683333333334</v>
      </c>
      <c r="U87" s="92">
        <v>68201.943333333344</v>
      </c>
      <c r="V87" s="94">
        <v>68404.5</v>
      </c>
      <c r="W87" s="94">
        <v>68399.876666666663</v>
      </c>
      <c r="X87" s="94">
        <v>68407</v>
      </c>
      <c r="Y87" s="94">
        <v>68438.856666666674</v>
      </c>
      <c r="Z87" s="94">
        <v>68430.76999999999</v>
      </c>
      <c r="AA87" s="94">
        <v>68212.14</v>
      </c>
      <c r="AB87" s="94">
        <v>68211.570000000007</v>
      </c>
      <c r="AC87" s="94">
        <v>68211.85500000001</v>
      </c>
      <c r="AD87" s="94">
        <v>68211.950000000012</v>
      </c>
      <c r="AE87" s="94">
        <v>68220.772500000021</v>
      </c>
      <c r="AF87" s="94">
        <v>68228.563333333354</v>
      </c>
      <c r="AG87" s="94">
        <v>68318.94</v>
      </c>
      <c r="AH87" s="94">
        <v>68794.5</v>
      </c>
      <c r="AI87" s="94">
        <v>68499.53</v>
      </c>
      <c r="AJ87" s="94">
        <v>69048.583333333299</v>
      </c>
      <c r="AK87" s="94">
        <v>69058.03</v>
      </c>
      <c r="AL87" s="94">
        <v>69058</v>
      </c>
      <c r="AM87" s="81">
        <v>70504.31</v>
      </c>
      <c r="AN87" s="81">
        <v>73113.210000000006</v>
      </c>
      <c r="AO87" s="81">
        <v>73104.460000000006</v>
      </c>
      <c r="AP87" s="81">
        <v>73060.460000000006</v>
      </c>
      <c r="AQ87" s="81">
        <v>73033.960000000006</v>
      </c>
      <c r="AR87" s="81">
        <v>73011.846666666694</v>
      </c>
      <c r="AS87" s="81">
        <v>73000.789999999994</v>
      </c>
      <c r="AT87" s="81">
        <v>73000.789999999994</v>
      </c>
      <c r="AU87" s="81">
        <v>73000.789999999994</v>
      </c>
      <c r="AV87" s="81">
        <v>72878.570000000007</v>
      </c>
      <c r="AW87" s="81">
        <v>73001.09</v>
      </c>
      <c r="AX87" s="81">
        <v>73001.09</v>
      </c>
      <c r="AY87" s="81">
        <v>73001.09</v>
      </c>
      <c r="AZ87" s="81">
        <v>73001.09</v>
      </c>
      <c r="BA87" s="81">
        <v>73024.123333333337</v>
      </c>
      <c r="BB87" s="81">
        <v>72850.989999999991</v>
      </c>
      <c r="BC87" s="81">
        <v>72918.463333333333</v>
      </c>
      <c r="BD87" s="81">
        <v>72706.61</v>
      </c>
      <c r="BE87" s="81">
        <v>72451.409999999989</v>
      </c>
      <c r="BF87" s="81">
        <v>72244.679999999949</v>
      </c>
      <c r="BG87" s="81">
        <v>72147.486666666635</v>
      </c>
      <c r="BH87" s="81">
        <v>72147.799999999974</v>
      </c>
      <c r="BI87" s="81">
        <v>72147.799999999974</v>
      </c>
      <c r="BJ87" s="81">
        <v>72147.799999999959</v>
      </c>
      <c r="BK87" s="81">
        <v>72147.799999999959</v>
      </c>
      <c r="BL87" s="81">
        <v>72147.799999999959</v>
      </c>
      <c r="BM87" s="81">
        <v>72147.543333333291</v>
      </c>
      <c r="BN87" s="81">
        <v>72147.029999999955</v>
      </c>
      <c r="BO87" s="81">
        <v>72147.029999999984</v>
      </c>
      <c r="BP87" s="81">
        <v>72132.593333333294</v>
      </c>
      <c r="BQ87" s="238">
        <v>72104.01999999996</v>
      </c>
      <c r="BR87" s="238">
        <v>72102.729999999967</v>
      </c>
      <c r="BS87" s="238">
        <v>72102.229999999967</v>
      </c>
      <c r="BT87" s="238">
        <v>72102.229999999981</v>
      </c>
      <c r="BU87" s="238">
        <v>74424.489999999962</v>
      </c>
      <c r="BV87" s="238">
        <v>75585.619999999966</v>
      </c>
      <c r="BW87" s="238">
        <v>75585.619999999952</v>
      </c>
      <c r="BX87" s="238">
        <v>75571.863333333284</v>
      </c>
      <c r="BY87" s="238">
        <v>75580.509999999951</v>
      </c>
      <c r="BZ87" s="238">
        <v>75580.509999999966</v>
      </c>
      <c r="CA87" s="238">
        <v>75516.349999999962</v>
      </c>
      <c r="CB87" s="81">
        <v>75484.26999999996</v>
      </c>
      <c r="CC87" s="81">
        <v>75484.269999999975</v>
      </c>
      <c r="CD87" s="81">
        <v>75484.269999999975</v>
      </c>
      <c r="CE87" s="81">
        <v>75475.816666666637</v>
      </c>
      <c r="CF87" s="396"/>
      <c r="CG87" s="81">
        <v>0</v>
      </c>
      <c r="CH87" s="81">
        <v>0</v>
      </c>
      <c r="CI87" s="81">
        <v>50257.8</v>
      </c>
      <c r="CJ87" s="81">
        <v>68127.284166666665</v>
      </c>
      <c r="CK87" s="81">
        <v>68270.750833333339</v>
      </c>
      <c r="CL87" s="81">
        <v>68372.191666666666</v>
      </c>
      <c r="CM87" s="81">
        <v>68214.03687500002</v>
      </c>
      <c r="CN87" s="81">
        <v>68460.383333333331</v>
      </c>
      <c r="CO87" s="81">
        <v>69417.23083333332</v>
      </c>
      <c r="CP87" s="81">
        <v>73078.022500000006</v>
      </c>
      <c r="CQ87" s="81">
        <v>73003.554166666669</v>
      </c>
      <c r="CR87" s="81">
        <v>72970.459999999992</v>
      </c>
      <c r="CS87" s="81">
        <v>72948.666666666657</v>
      </c>
      <c r="CT87" s="81">
        <v>72387.546666666531</v>
      </c>
      <c r="CU87" s="81">
        <v>72147.799999999799</v>
      </c>
      <c r="CV87" s="81">
        <v>72147.350833333257</v>
      </c>
      <c r="CW87" s="238">
        <v>72110.393333333282</v>
      </c>
      <c r="CX87" s="238">
        <v>74424.490000000034</v>
      </c>
      <c r="CY87" s="81">
        <v>75562.308333333305</v>
      </c>
      <c r="CZ87" s="81">
        <v>75482.156666666589</v>
      </c>
    </row>
    <row r="88" spans="2:104">
      <c r="B88" s="90" t="s">
        <v>21</v>
      </c>
      <c r="C88" s="91" t="s">
        <v>6</v>
      </c>
      <c r="D88" s="92">
        <v>0</v>
      </c>
      <c r="E88" s="92">
        <v>0</v>
      </c>
      <c r="F88" s="92">
        <v>0</v>
      </c>
      <c r="G88" s="92">
        <v>0</v>
      </c>
      <c r="H88" s="92">
        <v>0</v>
      </c>
      <c r="I88" s="92">
        <v>0</v>
      </c>
      <c r="J88" s="92">
        <v>0</v>
      </c>
      <c r="K88" s="92">
        <v>0</v>
      </c>
      <c r="L88" s="92">
        <v>0</v>
      </c>
      <c r="M88" s="92">
        <v>0</v>
      </c>
      <c r="N88" s="92">
        <v>0</v>
      </c>
      <c r="O88" s="92">
        <v>0</v>
      </c>
      <c r="P88" s="92">
        <v>0</v>
      </c>
      <c r="Q88" s="92">
        <v>0</v>
      </c>
      <c r="R88" s="92">
        <v>0</v>
      </c>
      <c r="S88" s="108">
        <f>S19/3*2</f>
        <v>18727.333333333332</v>
      </c>
      <c r="T88" s="108">
        <v>25569.099999999995</v>
      </c>
      <c r="U88" s="108">
        <v>25569.099999999995</v>
      </c>
      <c r="V88" s="94">
        <v>28091</v>
      </c>
      <c r="W88" s="94">
        <v>27089.666666666668</v>
      </c>
      <c r="X88" s="94">
        <v>28274</v>
      </c>
      <c r="Y88" s="94">
        <v>28273.789999999997</v>
      </c>
      <c r="Z88" s="94">
        <v>28201.080000000009</v>
      </c>
      <c r="AA88" s="94">
        <v>28201.079999999998</v>
      </c>
      <c r="AB88" s="94">
        <v>28201.08</v>
      </c>
      <c r="AC88" s="94">
        <v>28248.680000000004</v>
      </c>
      <c r="AD88" s="94">
        <v>28286.60666666667</v>
      </c>
      <c r="AE88" s="94">
        <v>28305.642500000002</v>
      </c>
      <c r="AF88" s="94">
        <v>28362.75</v>
      </c>
      <c r="AG88" s="94">
        <v>28363.149999999998</v>
      </c>
      <c r="AH88" s="94">
        <v>28363.150000000005</v>
      </c>
      <c r="AI88" s="94">
        <v>28368.143333333301</v>
      </c>
      <c r="AJ88" s="94">
        <v>28370.639999999999</v>
      </c>
      <c r="AK88" s="94">
        <v>28369.52</v>
      </c>
      <c r="AL88" s="94">
        <v>28382</v>
      </c>
      <c r="AM88" s="81">
        <v>28491.566666666698</v>
      </c>
      <c r="AN88" s="81">
        <v>28369.46</v>
      </c>
      <c r="AO88" s="81">
        <v>28369.46</v>
      </c>
      <c r="AP88" s="81">
        <v>28369.46</v>
      </c>
      <c r="AQ88" s="81">
        <v>28369.759999999998</v>
      </c>
      <c r="AR88" s="81">
        <v>28369.759999999998</v>
      </c>
      <c r="AS88" s="81">
        <v>28369.759999999998</v>
      </c>
      <c r="AT88" s="81">
        <v>28369.759999999998</v>
      </c>
      <c r="AU88" s="81">
        <v>28387.6233333333</v>
      </c>
      <c r="AV88" s="81">
        <v>28369.759999999998</v>
      </c>
      <c r="AW88" s="81">
        <v>28402.473333333332</v>
      </c>
      <c r="AX88" s="81">
        <v>28370.3</v>
      </c>
      <c r="AY88" s="81">
        <v>28367.400000000005</v>
      </c>
      <c r="AZ88" s="81">
        <v>28367.400000000005</v>
      </c>
      <c r="BA88" s="81">
        <v>28367.400000000005</v>
      </c>
      <c r="BB88" s="81">
        <v>28367.400000000005</v>
      </c>
      <c r="BC88" s="81">
        <v>28367.400000000005</v>
      </c>
      <c r="BD88" s="81">
        <v>28367.400000000005</v>
      </c>
      <c r="BE88" s="81">
        <v>28367.39999999998</v>
      </c>
      <c r="BF88" s="81">
        <v>28367.399999999983</v>
      </c>
      <c r="BG88" s="81">
        <v>28367.399999999991</v>
      </c>
      <c r="BH88" s="81">
        <v>28233.653333333321</v>
      </c>
      <c r="BI88" s="81">
        <v>28367.399999999991</v>
      </c>
      <c r="BJ88" s="81">
        <v>28367.399999999983</v>
      </c>
      <c r="BK88" s="81">
        <v>28365.239999999994</v>
      </c>
      <c r="BL88" s="81">
        <v>28365.239999999987</v>
      </c>
      <c r="BM88" s="81">
        <v>28366.639999999981</v>
      </c>
      <c r="BN88" s="81">
        <v>28369.439999999984</v>
      </c>
      <c r="BO88" s="81">
        <v>28369.440000000013</v>
      </c>
      <c r="BP88" s="81">
        <v>28370.779999999984</v>
      </c>
      <c r="BQ88" s="238">
        <v>28371.93666666665</v>
      </c>
      <c r="BR88" s="238">
        <v>28372.909999999985</v>
      </c>
      <c r="BS88" s="238">
        <v>28372.909999999989</v>
      </c>
      <c r="BT88" s="238">
        <v>28372.909999999989</v>
      </c>
      <c r="BU88" s="238">
        <v>28372.909999999993</v>
      </c>
      <c r="BV88" s="238">
        <v>28372.909999999989</v>
      </c>
      <c r="BW88" s="238">
        <v>28372.910000000007</v>
      </c>
      <c r="BX88" s="238">
        <v>28372.909999999993</v>
      </c>
      <c r="BY88" s="238">
        <v>28372.909999999993</v>
      </c>
      <c r="BZ88" s="238">
        <v>28372.909999999993</v>
      </c>
      <c r="CA88" s="238">
        <v>28372.836666666659</v>
      </c>
      <c r="CB88" s="81">
        <v>28372.799999999988</v>
      </c>
      <c r="CC88" s="81">
        <v>28372.799999999985</v>
      </c>
      <c r="CD88" s="81">
        <v>28372.799999999992</v>
      </c>
      <c r="CE88" s="81">
        <v>28372.799999999992</v>
      </c>
      <c r="CF88" s="396"/>
      <c r="CG88" s="81">
        <v>0</v>
      </c>
      <c r="CH88" s="81">
        <v>0</v>
      </c>
      <c r="CI88" s="81">
        <v>0</v>
      </c>
      <c r="CJ88" s="81">
        <v>17735.623333333333</v>
      </c>
      <c r="CK88" s="81">
        <v>26579.716666666664</v>
      </c>
      <c r="CL88" s="81">
        <v>28237.487499999999</v>
      </c>
      <c r="CM88" s="81">
        <v>28260.502291666671</v>
      </c>
      <c r="CN88" s="81">
        <v>28364.298333333325</v>
      </c>
      <c r="CO88" s="81">
        <v>28403.431666666675</v>
      </c>
      <c r="CP88" s="81">
        <v>28369.535</v>
      </c>
      <c r="CQ88" s="81">
        <v>28374.225833333323</v>
      </c>
      <c r="CR88" s="81">
        <v>28377.483333333334</v>
      </c>
      <c r="CS88" s="81">
        <v>28367.400000000005</v>
      </c>
      <c r="CT88" s="81">
        <v>28367.400000000041</v>
      </c>
      <c r="CU88" s="81">
        <v>28333.423333333398</v>
      </c>
      <c r="CV88" s="81">
        <v>28367.690000000035</v>
      </c>
      <c r="CW88" s="238">
        <v>28372.134166666725</v>
      </c>
      <c r="CX88" s="238">
        <v>28372.910000000022</v>
      </c>
      <c r="CY88" s="81">
        <v>28372.891666666717</v>
      </c>
      <c r="CZ88" s="81">
        <v>28372.800000000036</v>
      </c>
    </row>
    <row r="89" spans="2:104">
      <c r="B89" s="90" t="s">
        <v>22</v>
      </c>
      <c r="C89" s="91" t="s">
        <v>6</v>
      </c>
      <c r="D89" s="92"/>
      <c r="E89" s="92"/>
      <c r="F89" s="92"/>
      <c r="G89" s="92"/>
      <c r="H89" s="92"/>
      <c r="I89" s="92"/>
      <c r="J89" s="92"/>
      <c r="K89" s="92"/>
      <c r="L89" s="92"/>
      <c r="M89" s="92"/>
      <c r="N89" s="92"/>
      <c r="O89" s="92"/>
      <c r="P89" s="92"/>
      <c r="Q89" s="92"/>
      <c r="R89" s="92"/>
      <c r="S89" s="108"/>
      <c r="T89" s="108"/>
      <c r="U89" s="108"/>
      <c r="V89" s="94"/>
      <c r="W89" s="94"/>
      <c r="X89" s="94"/>
      <c r="Y89" s="94"/>
      <c r="Z89" s="94"/>
      <c r="AA89" s="107">
        <f>AA20/3*2</f>
        <v>26016.733333333334</v>
      </c>
      <c r="AB89" s="94">
        <v>39092.883333333331</v>
      </c>
      <c r="AC89" s="94">
        <v>39138.951666666668</v>
      </c>
      <c r="AD89" s="94">
        <v>39191.83666666667</v>
      </c>
      <c r="AE89" s="94">
        <v>39212.320000000007</v>
      </c>
      <c r="AF89" s="94">
        <v>39273.770000000004</v>
      </c>
      <c r="AG89" s="94">
        <v>39273.769999999997</v>
      </c>
      <c r="AH89" s="94">
        <v>39273.769999999997</v>
      </c>
      <c r="AI89" s="94">
        <v>39273.769999999997</v>
      </c>
      <c r="AJ89" s="94">
        <v>39273.769999999997</v>
      </c>
      <c r="AK89" s="94">
        <v>39273.769999999997</v>
      </c>
      <c r="AL89" s="94">
        <v>39274</v>
      </c>
      <c r="AM89" s="81">
        <v>39273.769999999997</v>
      </c>
      <c r="AN89" s="81">
        <v>39273.769999999997</v>
      </c>
      <c r="AO89" s="81">
        <v>39252.769999999997</v>
      </c>
      <c r="AP89" s="81">
        <v>39266.103333333303</v>
      </c>
      <c r="AQ89" s="81">
        <v>39252.769999999997</v>
      </c>
      <c r="AR89" s="81">
        <v>39252.769999999997</v>
      </c>
      <c r="AS89" s="81">
        <v>39252.769999999997</v>
      </c>
      <c r="AT89" s="81">
        <v>39252.769999999997</v>
      </c>
      <c r="AU89" s="81">
        <v>39252.769999999997</v>
      </c>
      <c r="AV89" s="81">
        <v>39252.769999999997</v>
      </c>
      <c r="AW89" s="81">
        <v>39252.769999999997</v>
      </c>
      <c r="AX89" s="81">
        <v>39107.456666666672</v>
      </c>
      <c r="AY89" s="81">
        <v>39252.769999999997</v>
      </c>
      <c r="AZ89" s="81">
        <v>39252.769999999997</v>
      </c>
      <c r="BA89" s="81">
        <v>39252.769999999997</v>
      </c>
      <c r="BB89" s="81">
        <v>39252.769999999997</v>
      </c>
      <c r="BC89" s="81">
        <v>39252.769999999997</v>
      </c>
      <c r="BD89" s="81">
        <v>39252.769999999997</v>
      </c>
      <c r="BE89" s="81">
        <v>39252.769999999975</v>
      </c>
      <c r="BF89" s="81">
        <v>39252.769999999982</v>
      </c>
      <c r="BG89" s="81">
        <v>39252.769999999968</v>
      </c>
      <c r="BH89" s="81">
        <v>39252.769999999975</v>
      </c>
      <c r="BI89" s="81">
        <v>39252.769999999975</v>
      </c>
      <c r="BJ89" s="81">
        <v>39252.769999999975</v>
      </c>
      <c r="BK89" s="81">
        <v>39252.769999999982</v>
      </c>
      <c r="BL89" s="81">
        <v>39252.769999999982</v>
      </c>
      <c r="BM89" s="81">
        <v>39252.769999999982</v>
      </c>
      <c r="BN89" s="81">
        <v>39252.769999999982</v>
      </c>
      <c r="BO89" s="81">
        <v>39252.770000000004</v>
      </c>
      <c r="BP89" s="81">
        <v>39224.243333333317</v>
      </c>
      <c r="BQ89" s="238">
        <v>39250.909999999982</v>
      </c>
      <c r="BR89" s="238">
        <v>39250.909999999982</v>
      </c>
      <c r="BS89" s="238">
        <v>39250.909999999982</v>
      </c>
      <c r="BT89" s="238">
        <v>39250.909999999982</v>
      </c>
      <c r="BU89" s="238">
        <v>39251.929999999986</v>
      </c>
      <c r="BV89" s="238">
        <v>39251.929999999986</v>
      </c>
      <c r="BW89" s="238">
        <v>39251.699999999983</v>
      </c>
      <c r="BX89" s="238">
        <v>39251.699999999975</v>
      </c>
      <c r="BY89" s="238">
        <v>39251.69999999999</v>
      </c>
      <c r="BZ89" s="238">
        <v>39251.69999999999</v>
      </c>
      <c r="CA89" s="238">
        <v>39251.69999999999</v>
      </c>
      <c r="CB89" s="81">
        <v>39251.699999999975</v>
      </c>
      <c r="CC89" s="81">
        <v>39251.699999999983</v>
      </c>
      <c r="CD89" s="81">
        <v>39251.69999999999</v>
      </c>
      <c r="CE89" s="81">
        <v>39251.69999999999</v>
      </c>
      <c r="CF89" s="396"/>
      <c r="CG89" s="81">
        <v>0</v>
      </c>
      <c r="CH89" s="81">
        <v>0</v>
      </c>
      <c r="CI89" s="81">
        <v>0</v>
      </c>
      <c r="CJ89" s="81">
        <v>0</v>
      </c>
      <c r="CK89" s="81">
        <v>0</v>
      </c>
      <c r="CL89" s="81">
        <v>39019.904999999999</v>
      </c>
      <c r="CM89" s="81">
        <v>39158.997916666667</v>
      </c>
      <c r="CN89" s="81">
        <v>39273.769999999997</v>
      </c>
      <c r="CO89" s="81">
        <v>39273.827499999999</v>
      </c>
      <c r="CP89" s="81">
        <v>39261.353333333325</v>
      </c>
      <c r="CQ89" s="81">
        <v>39252.769999999997</v>
      </c>
      <c r="CR89" s="81">
        <v>39216.441666666666</v>
      </c>
      <c r="CS89" s="81">
        <v>39252.769999999997</v>
      </c>
      <c r="CT89" s="81">
        <v>39252.769999999939</v>
      </c>
      <c r="CU89" s="81">
        <v>39252.769999999968</v>
      </c>
      <c r="CV89" s="81">
        <v>39252.769999999968</v>
      </c>
      <c r="CW89" s="238">
        <v>39244.243333333252</v>
      </c>
      <c r="CX89" s="238">
        <v>39251.61749999992</v>
      </c>
      <c r="CY89" s="81">
        <v>39251.699999999888</v>
      </c>
      <c r="CZ89" s="81">
        <v>39251.699999999844</v>
      </c>
    </row>
    <row r="90" spans="2:104">
      <c r="B90" s="90" t="s">
        <v>23</v>
      </c>
      <c r="C90" s="91" t="s">
        <v>6</v>
      </c>
      <c r="D90" s="92"/>
      <c r="E90" s="92"/>
      <c r="F90" s="92"/>
      <c r="G90" s="92"/>
      <c r="H90" s="92"/>
      <c r="I90" s="92"/>
      <c r="J90" s="92"/>
      <c r="K90" s="92"/>
      <c r="L90" s="92"/>
      <c r="M90" s="92"/>
      <c r="N90" s="92"/>
      <c r="O90" s="92"/>
      <c r="P90" s="92"/>
      <c r="Q90" s="92"/>
      <c r="R90" s="92"/>
      <c r="S90" s="108"/>
      <c r="T90" s="108"/>
      <c r="U90" s="108"/>
      <c r="V90" s="94"/>
      <c r="W90" s="94"/>
      <c r="X90" s="94"/>
      <c r="Y90" s="94"/>
      <c r="Z90" s="94"/>
      <c r="AA90" s="94"/>
      <c r="AB90" s="94"/>
      <c r="AC90" s="94"/>
      <c r="AD90" s="94"/>
      <c r="AE90" s="107">
        <f>AE21/3*3</f>
        <v>34535</v>
      </c>
      <c r="AF90" s="94">
        <v>34570.409999999996</v>
      </c>
      <c r="AG90" s="94">
        <v>34477.32</v>
      </c>
      <c r="AH90" s="94">
        <v>34429.406666666669</v>
      </c>
      <c r="AI90" s="94">
        <v>34429.57</v>
      </c>
      <c r="AJ90" s="94">
        <v>34429.57</v>
      </c>
      <c r="AK90" s="94">
        <v>34428.120000000003</v>
      </c>
      <c r="AL90" s="94">
        <v>34293</v>
      </c>
      <c r="AM90" s="81">
        <v>34388.843333333301</v>
      </c>
      <c r="AN90" s="81">
        <v>34384.61</v>
      </c>
      <c r="AO90" s="81">
        <v>34384.61</v>
      </c>
      <c r="AP90" s="81">
        <v>34384.61</v>
      </c>
      <c r="AQ90" s="81">
        <v>34384.61</v>
      </c>
      <c r="AR90" s="81">
        <v>34384.61</v>
      </c>
      <c r="AS90" s="81">
        <v>34384.61</v>
      </c>
      <c r="AT90" s="81">
        <v>34407.019999999997</v>
      </c>
      <c r="AU90" s="81">
        <v>34407.019999999997</v>
      </c>
      <c r="AV90" s="81">
        <v>34411.4866666667</v>
      </c>
      <c r="AW90" s="81">
        <v>34420.42</v>
      </c>
      <c r="AX90" s="81">
        <v>35062.833333333336</v>
      </c>
      <c r="AY90" s="81">
        <v>35364.083333333336</v>
      </c>
      <c r="AZ90" s="81">
        <v>35384.04</v>
      </c>
      <c r="BA90" s="81">
        <v>35384.04</v>
      </c>
      <c r="BB90" s="81">
        <v>35384.04</v>
      </c>
      <c r="BC90" s="81">
        <v>35384.04</v>
      </c>
      <c r="BD90" s="81">
        <v>35735.633333333331</v>
      </c>
      <c r="BE90" s="81">
        <v>36438.819999999956</v>
      </c>
      <c r="BF90" s="81">
        <v>36438.819999999971</v>
      </c>
      <c r="BG90" s="81">
        <v>36438.819999999963</v>
      </c>
      <c r="BH90" s="81">
        <v>36467.739999999962</v>
      </c>
      <c r="BI90" s="81">
        <v>36467.739999999954</v>
      </c>
      <c r="BJ90" s="81">
        <v>36467.739999999954</v>
      </c>
      <c r="BK90" s="81">
        <v>36467.739999999947</v>
      </c>
      <c r="BL90" s="81">
        <v>36467.739999999954</v>
      </c>
      <c r="BM90" s="81">
        <v>36467.739999999954</v>
      </c>
      <c r="BN90" s="81">
        <v>36467.739999999954</v>
      </c>
      <c r="BO90" s="81">
        <v>36467.74</v>
      </c>
      <c r="BP90" s="81">
        <v>36467.70999999997</v>
      </c>
      <c r="BQ90" s="238">
        <v>36471.1233333333</v>
      </c>
      <c r="BR90" s="238">
        <v>36472.829999999965</v>
      </c>
      <c r="BS90" s="238">
        <v>36472.829999999965</v>
      </c>
      <c r="BT90" s="238">
        <v>36474.589999999953</v>
      </c>
      <c r="BU90" s="238">
        <v>36474.58999999996</v>
      </c>
      <c r="BV90" s="238">
        <v>36400.869999999959</v>
      </c>
      <c r="BW90" s="238">
        <v>36241.559999999961</v>
      </c>
      <c r="BX90" s="238">
        <v>36474.589999999967</v>
      </c>
      <c r="BY90" s="238">
        <v>36474.589999999953</v>
      </c>
      <c r="BZ90" s="238">
        <v>36474.589999999953</v>
      </c>
      <c r="CA90" s="238">
        <v>36475.543333333291</v>
      </c>
      <c r="CB90" s="81">
        <v>36476.019999999968</v>
      </c>
      <c r="CC90" s="81">
        <v>36476.019999999953</v>
      </c>
      <c r="CD90" s="81">
        <v>36476.019999999953</v>
      </c>
      <c r="CE90" s="81">
        <v>36488.659999999953</v>
      </c>
      <c r="CF90" s="396"/>
      <c r="CG90" s="81">
        <v>0</v>
      </c>
      <c r="CH90" s="81">
        <v>0</v>
      </c>
      <c r="CI90" s="81">
        <v>0</v>
      </c>
      <c r="CJ90" s="81">
        <v>0</v>
      </c>
      <c r="CK90" s="81">
        <v>0</v>
      </c>
      <c r="CL90" s="81">
        <v>0</v>
      </c>
      <c r="CM90" s="81">
        <v>34535</v>
      </c>
      <c r="CN90" s="81">
        <v>34476.676666666666</v>
      </c>
      <c r="CO90" s="81">
        <v>34384.883333333324</v>
      </c>
      <c r="CP90" s="81">
        <v>34384.61</v>
      </c>
      <c r="CQ90" s="81">
        <v>34395.814999999995</v>
      </c>
      <c r="CR90" s="81">
        <v>34814.705833333348</v>
      </c>
      <c r="CS90" s="81">
        <v>35384.04</v>
      </c>
      <c r="CT90" s="81">
        <v>36263.023333333236</v>
      </c>
      <c r="CU90" s="81">
        <v>36467.739999999925</v>
      </c>
      <c r="CV90" s="81">
        <v>36467.739999999889</v>
      </c>
      <c r="CW90" s="238">
        <v>36471.123333333213</v>
      </c>
      <c r="CX90" s="238">
        <v>36397.902499999858</v>
      </c>
      <c r="CY90" s="81">
        <v>36474.828333333229</v>
      </c>
      <c r="CZ90" s="81">
        <v>36479.179999999928</v>
      </c>
    </row>
    <row r="91" spans="2:104">
      <c r="B91" s="90" t="s">
        <v>24</v>
      </c>
      <c r="C91" s="91" t="s">
        <v>8</v>
      </c>
      <c r="D91" s="92"/>
      <c r="E91" s="92"/>
      <c r="F91" s="92"/>
      <c r="G91" s="92"/>
      <c r="H91" s="92"/>
      <c r="I91" s="92"/>
      <c r="J91" s="92"/>
      <c r="K91" s="92"/>
      <c r="L91" s="92"/>
      <c r="M91" s="92"/>
      <c r="N91" s="92"/>
      <c r="O91" s="92"/>
      <c r="P91" s="92"/>
      <c r="Q91" s="92"/>
      <c r="R91" s="92"/>
      <c r="S91" s="108"/>
      <c r="T91" s="108"/>
      <c r="U91" s="108"/>
      <c r="V91" s="94"/>
      <c r="W91" s="94"/>
      <c r="X91" s="94"/>
      <c r="Y91" s="94"/>
      <c r="Z91" s="94"/>
      <c r="AA91" s="94"/>
      <c r="AB91" s="94"/>
      <c r="AC91" s="94"/>
      <c r="AD91" s="94"/>
      <c r="AE91" s="107">
        <f>AE22/3*2</f>
        <v>28228</v>
      </c>
      <c r="AF91" s="94">
        <v>42665.213333333333</v>
      </c>
      <c r="AG91" s="94">
        <v>42820.340000000004</v>
      </c>
      <c r="AH91" s="94">
        <v>42821.34</v>
      </c>
      <c r="AI91" s="94">
        <v>42818.96</v>
      </c>
      <c r="AJ91" s="94">
        <v>42818.96</v>
      </c>
      <c r="AK91" s="94">
        <v>42818.96</v>
      </c>
      <c r="AL91" s="94">
        <v>42819</v>
      </c>
      <c r="AM91" s="81">
        <v>42818.96</v>
      </c>
      <c r="AN91" s="81">
        <v>42793.9433333333</v>
      </c>
      <c r="AO91" s="81">
        <v>42818.96</v>
      </c>
      <c r="AP91" s="81">
        <v>42818.96</v>
      </c>
      <c r="AQ91" s="81">
        <v>42818.96</v>
      </c>
      <c r="AR91" s="81">
        <v>42818.96</v>
      </c>
      <c r="AS91" s="81">
        <v>42818.96</v>
      </c>
      <c r="AT91" s="81">
        <v>43486.04</v>
      </c>
      <c r="AU91" s="81">
        <v>43819.58</v>
      </c>
      <c r="AV91" s="81">
        <v>43819.58</v>
      </c>
      <c r="AW91" s="81">
        <v>43819.579999999994</v>
      </c>
      <c r="AX91" s="81">
        <v>43754.156666666669</v>
      </c>
      <c r="AY91" s="81">
        <v>43819.579999999994</v>
      </c>
      <c r="AZ91" s="81">
        <v>43819.579999999994</v>
      </c>
      <c r="BA91" s="81">
        <v>43819.579999999994</v>
      </c>
      <c r="BB91" s="81">
        <v>43819.579999999994</v>
      </c>
      <c r="BC91" s="81">
        <v>43819.579999999994</v>
      </c>
      <c r="BD91" s="81">
        <v>43774.476666666662</v>
      </c>
      <c r="BE91" s="81">
        <v>43819.580000000024</v>
      </c>
      <c r="BF91" s="81">
        <v>43819.580000000024</v>
      </c>
      <c r="BG91" s="81">
        <v>43819.580000000016</v>
      </c>
      <c r="BH91" s="81">
        <v>43805.510000000038</v>
      </c>
      <c r="BI91" s="81">
        <v>43819.580000000024</v>
      </c>
      <c r="BJ91" s="81">
        <v>43819.580000000024</v>
      </c>
      <c r="BK91" s="81">
        <v>43819.580000000024</v>
      </c>
      <c r="BL91" s="81">
        <v>43819.580000000038</v>
      </c>
      <c r="BM91" s="81">
        <v>43819.580000000024</v>
      </c>
      <c r="BN91" s="81">
        <v>43776.140000000021</v>
      </c>
      <c r="BO91" s="81">
        <v>43776.139999999963</v>
      </c>
      <c r="BP91" s="81">
        <v>43776.140000000043</v>
      </c>
      <c r="BQ91" s="238">
        <v>43776.14000000005</v>
      </c>
      <c r="BR91" s="238">
        <v>43776.140000000036</v>
      </c>
      <c r="BS91" s="238">
        <v>43775.833333333394</v>
      </c>
      <c r="BT91" s="238">
        <v>43776.14000000005</v>
      </c>
      <c r="BU91" s="238">
        <v>43776.14000000005</v>
      </c>
      <c r="BV91" s="238">
        <v>43776.140000000065</v>
      </c>
      <c r="BW91" s="238">
        <v>43776.14000000005</v>
      </c>
      <c r="BX91" s="238">
        <v>43776.14000000005</v>
      </c>
      <c r="BY91" s="238">
        <v>43776.14000000005</v>
      </c>
      <c r="BZ91" s="238">
        <v>43771.306666666722</v>
      </c>
      <c r="CA91" s="238">
        <v>43768.890000000036</v>
      </c>
      <c r="CB91" s="81">
        <v>43768.890000000021</v>
      </c>
      <c r="CC91" s="81">
        <v>43768.890000000072</v>
      </c>
      <c r="CD91" s="81">
        <v>43765.193333333387</v>
      </c>
      <c r="CE91" s="81">
        <v>43757.800000000047</v>
      </c>
      <c r="CF91" s="396"/>
      <c r="CG91" s="81">
        <v>0</v>
      </c>
      <c r="CH91" s="81">
        <v>0</v>
      </c>
      <c r="CI91" s="81">
        <v>0</v>
      </c>
      <c r="CJ91" s="81">
        <v>0</v>
      </c>
      <c r="CK91" s="81">
        <v>0</v>
      </c>
      <c r="CL91" s="81">
        <v>0</v>
      </c>
      <c r="CM91" s="81">
        <v>34297.020000000004</v>
      </c>
      <c r="CN91" s="81">
        <v>42781.463333333333</v>
      </c>
      <c r="CO91" s="81">
        <v>42818.97</v>
      </c>
      <c r="CP91" s="81">
        <v>42812.705833333319</v>
      </c>
      <c r="CQ91" s="81">
        <v>43235.884999999995</v>
      </c>
      <c r="CR91" s="81">
        <v>43803.224166666667</v>
      </c>
      <c r="CS91" s="81">
        <v>43819.579999999994</v>
      </c>
      <c r="CT91" s="81">
        <v>43808.304166666669</v>
      </c>
      <c r="CU91" s="81">
        <v>43816.062499999971</v>
      </c>
      <c r="CV91" s="81">
        <v>43797.859999999964</v>
      </c>
      <c r="CW91" s="238">
        <v>43776.063333333273</v>
      </c>
      <c r="CX91" s="238">
        <v>43776.139999999948</v>
      </c>
      <c r="CY91" s="81">
        <v>43773.119166666664</v>
      </c>
      <c r="CZ91" s="81">
        <v>43765.193333333293</v>
      </c>
    </row>
    <row r="92" spans="2:104">
      <c r="B92" s="90" t="s">
        <v>25</v>
      </c>
      <c r="C92" s="91" t="s">
        <v>8</v>
      </c>
      <c r="D92" s="92"/>
      <c r="E92" s="92"/>
      <c r="F92" s="92"/>
      <c r="G92" s="92"/>
      <c r="H92" s="92"/>
      <c r="I92" s="92"/>
      <c r="J92" s="92"/>
      <c r="K92" s="92"/>
      <c r="L92" s="92"/>
      <c r="M92" s="92"/>
      <c r="N92" s="92"/>
      <c r="O92" s="92"/>
      <c r="P92" s="92"/>
      <c r="Q92" s="92"/>
      <c r="R92" s="92"/>
      <c r="S92" s="108"/>
      <c r="T92" s="108"/>
      <c r="U92" s="108"/>
      <c r="V92" s="94"/>
      <c r="W92" s="94"/>
      <c r="X92" s="94"/>
      <c r="Y92" s="94"/>
      <c r="Z92" s="94"/>
      <c r="AA92" s="94"/>
      <c r="AB92" s="94"/>
      <c r="AC92" s="94"/>
      <c r="AD92" s="94"/>
      <c r="AE92" s="107">
        <f>AE23/3*1</f>
        <v>8509.6666666666661</v>
      </c>
      <c r="AF92" s="94">
        <v>25239.483333333334</v>
      </c>
      <c r="AG92" s="94">
        <v>25654.276666666661</v>
      </c>
      <c r="AH92" s="94">
        <v>26004.733333333334</v>
      </c>
      <c r="AI92" s="94">
        <v>25979.97</v>
      </c>
      <c r="AJ92" s="94">
        <v>25687.43</v>
      </c>
      <c r="AK92" s="94">
        <v>25685.45</v>
      </c>
      <c r="AL92" s="94">
        <v>25685</v>
      </c>
      <c r="AM92" s="81">
        <v>25685</v>
      </c>
      <c r="AN92" s="81">
        <v>25685.1933333333</v>
      </c>
      <c r="AO92" s="81">
        <v>25685.58</v>
      </c>
      <c r="AP92" s="81">
        <v>25685.58</v>
      </c>
      <c r="AQ92" s="81">
        <v>25628.27</v>
      </c>
      <c r="AR92" s="81">
        <v>25709.88</v>
      </c>
      <c r="AS92" s="81">
        <v>25731.163333333301</v>
      </c>
      <c r="AT92" s="81">
        <v>25704.346666666701</v>
      </c>
      <c r="AU92" s="81">
        <v>25704.996666666699</v>
      </c>
      <c r="AV92" s="81">
        <v>25704.97</v>
      </c>
      <c r="AW92" s="81">
        <v>25711.039999999997</v>
      </c>
      <c r="AX92" s="81">
        <v>25828.426666666666</v>
      </c>
      <c r="AY92" s="81">
        <v>25863.703333333335</v>
      </c>
      <c r="AZ92" s="81">
        <v>26883.573333333334</v>
      </c>
      <c r="BA92" s="81">
        <v>26650.099999999995</v>
      </c>
      <c r="BB92" s="81">
        <v>26806.113333333331</v>
      </c>
      <c r="BC92" s="81">
        <v>26319.8</v>
      </c>
      <c r="BD92" s="81">
        <v>26319.8</v>
      </c>
      <c r="BE92" s="81">
        <v>26319.800000000017</v>
      </c>
      <c r="BF92" s="81">
        <v>26879.800000000017</v>
      </c>
      <c r="BG92" s="81">
        <v>26879.800000000021</v>
      </c>
      <c r="BH92" s="81">
        <v>26879.760000000002</v>
      </c>
      <c r="BI92" s="81">
        <v>26879.760000000002</v>
      </c>
      <c r="BJ92" s="81">
        <v>26879.760000000002</v>
      </c>
      <c r="BK92" s="81">
        <v>26879.760000000002</v>
      </c>
      <c r="BL92" s="81">
        <v>26879.760000000002</v>
      </c>
      <c r="BM92" s="81">
        <v>26876.760000000002</v>
      </c>
      <c r="BN92" s="81">
        <v>26876.760000000002</v>
      </c>
      <c r="BO92" s="81">
        <v>26876.760000000002</v>
      </c>
      <c r="BP92" s="81">
        <v>26876.760000000002</v>
      </c>
      <c r="BQ92" s="238">
        <v>26876.760000000002</v>
      </c>
      <c r="BR92" s="238">
        <v>26876.760000000002</v>
      </c>
      <c r="BS92" s="238">
        <v>26876.760000000002</v>
      </c>
      <c r="BT92" s="238">
        <v>26876.760000000002</v>
      </c>
      <c r="BU92" s="238">
        <v>28406.840000000022</v>
      </c>
      <c r="BV92" s="238">
        <v>28406.840000000011</v>
      </c>
      <c r="BW92" s="238">
        <v>28436.840000000011</v>
      </c>
      <c r="BX92" s="238">
        <v>28436.840000000011</v>
      </c>
      <c r="BY92" s="238">
        <v>28436.840000000011</v>
      </c>
      <c r="BZ92" s="238">
        <v>28416.840000000011</v>
      </c>
      <c r="CA92" s="238">
        <v>28406.840000000015</v>
      </c>
      <c r="CB92" s="81">
        <v>28412.166666666682</v>
      </c>
      <c r="CC92" s="81">
        <v>28481.183333333352</v>
      </c>
      <c r="CD92" s="81">
        <v>28622.516666666688</v>
      </c>
      <c r="CE92" s="81">
        <v>28622.85000000002</v>
      </c>
      <c r="CF92" s="396"/>
      <c r="CG92" s="81">
        <v>0</v>
      </c>
      <c r="CH92" s="81">
        <v>0</v>
      </c>
      <c r="CI92" s="81">
        <v>0</v>
      </c>
      <c r="CJ92" s="81">
        <v>0</v>
      </c>
      <c r="CK92" s="81">
        <v>0</v>
      </c>
      <c r="CL92" s="81">
        <v>0</v>
      </c>
      <c r="CM92" s="81">
        <v>25529</v>
      </c>
      <c r="CN92" s="81">
        <v>25719.615833333333</v>
      </c>
      <c r="CO92" s="81">
        <v>25685.72</v>
      </c>
      <c r="CP92" s="81">
        <v>25671.155833333327</v>
      </c>
      <c r="CQ92" s="81">
        <v>25712.596666666679</v>
      </c>
      <c r="CR92" s="81">
        <v>25777.035</v>
      </c>
      <c r="CS92" s="81">
        <v>26664.896666666664</v>
      </c>
      <c r="CT92" s="81">
        <v>26693.13333333336</v>
      </c>
      <c r="CU92" s="81">
        <v>28313.51333333334</v>
      </c>
      <c r="CV92" s="81">
        <v>26876.760000000002</v>
      </c>
      <c r="CW92" s="238">
        <v>26876.760000000002</v>
      </c>
      <c r="CX92" s="238">
        <v>28414.340000000015</v>
      </c>
      <c r="CY92" s="81">
        <v>28424.339999999997</v>
      </c>
      <c r="CZ92" s="81">
        <v>28534.679166666669</v>
      </c>
    </row>
    <row r="93" spans="2:104">
      <c r="B93" s="90" t="s">
        <v>26</v>
      </c>
      <c r="C93" s="91" t="s">
        <v>27</v>
      </c>
      <c r="D93" s="92"/>
      <c r="E93" s="92"/>
      <c r="F93" s="92"/>
      <c r="G93" s="92"/>
      <c r="H93" s="92"/>
      <c r="I93" s="92"/>
      <c r="J93" s="92"/>
      <c r="K93" s="92"/>
      <c r="L93" s="92"/>
      <c r="M93" s="92"/>
      <c r="N93" s="92"/>
      <c r="O93" s="92"/>
      <c r="P93" s="92"/>
      <c r="Q93" s="92"/>
      <c r="R93" s="92"/>
      <c r="S93" s="108"/>
      <c r="T93" s="108"/>
      <c r="U93" s="108"/>
      <c r="V93" s="94"/>
      <c r="W93" s="94"/>
      <c r="X93" s="94"/>
      <c r="Y93" s="94"/>
      <c r="Z93" s="94"/>
      <c r="AA93" s="94"/>
      <c r="AB93" s="94"/>
      <c r="AC93" s="94"/>
      <c r="AD93" s="94"/>
      <c r="AE93" s="94"/>
      <c r="AF93" s="94"/>
      <c r="AG93" s="94"/>
      <c r="AH93" s="94"/>
      <c r="AI93" s="94">
        <f>AI24/3*2</f>
        <v>25053.333333333332</v>
      </c>
      <c r="AJ93" s="94">
        <v>37578</v>
      </c>
      <c r="AK93" s="94">
        <v>37578</v>
      </c>
      <c r="AL93" s="94">
        <v>37701</v>
      </c>
      <c r="AM93" s="81">
        <v>37700.699999999997</v>
      </c>
      <c r="AN93" s="81">
        <v>37540</v>
      </c>
      <c r="AO93" s="81">
        <v>37540</v>
      </c>
      <c r="AP93" s="81">
        <v>37540</v>
      </c>
      <c r="AQ93" s="81">
        <v>37540</v>
      </c>
      <c r="AR93" s="81">
        <v>37540</v>
      </c>
      <c r="AS93" s="81">
        <v>37540</v>
      </c>
      <c r="AT93" s="81">
        <v>37497.659999999996</v>
      </c>
      <c r="AU93" s="81">
        <v>37497.659999999996</v>
      </c>
      <c r="AV93" s="81">
        <v>37405.683333333298</v>
      </c>
      <c r="AW93" s="81">
        <v>36973.569999999992</v>
      </c>
      <c r="AX93" s="81">
        <v>36904.549999999988</v>
      </c>
      <c r="AY93" s="81">
        <v>36904.549999999996</v>
      </c>
      <c r="AZ93" s="81">
        <v>36907.263333333329</v>
      </c>
      <c r="BA93" s="81">
        <v>36922.689999999995</v>
      </c>
      <c r="BB93" s="81">
        <v>37827.666666666664</v>
      </c>
      <c r="BC93" s="81">
        <v>37967.333333333336</v>
      </c>
      <c r="BD93" s="81">
        <v>37979.919999999976</v>
      </c>
      <c r="BE93" s="81">
        <v>38123</v>
      </c>
      <c r="BF93" s="81">
        <v>38502</v>
      </c>
      <c r="BG93" s="81">
        <v>39214.049999999996</v>
      </c>
      <c r="BH93" s="81">
        <v>39214.049999999996</v>
      </c>
      <c r="BI93" s="81">
        <v>39214.049999999996</v>
      </c>
      <c r="BJ93" s="81">
        <v>39214.049999999996</v>
      </c>
      <c r="BK93" s="81">
        <v>39214.049999999996</v>
      </c>
      <c r="BL93" s="81">
        <v>39214.01666666667</v>
      </c>
      <c r="BM93" s="81">
        <v>39214.050000000003</v>
      </c>
      <c r="BN93" s="81">
        <v>39214.050000000003</v>
      </c>
      <c r="BO93" s="81">
        <v>39965.090000000018</v>
      </c>
      <c r="BP93" s="81">
        <v>39965.090000000018</v>
      </c>
      <c r="BQ93" s="238">
        <v>39918.926666666688</v>
      </c>
      <c r="BR93" s="238">
        <v>39965.090000000026</v>
      </c>
      <c r="BS93" s="238">
        <v>39931.580000000024</v>
      </c>
      <c r="BT93" s="238">
        <v>39940.870000000024</v>
      </c>
      <c r="BU93" s="238">
        <v>39898.410000000025</v>
      </c>
      <c r="BV93" s="238">
        <v>39846.030000000028</v>
      </c>
      <c r="BW93" s="238">
        <v>39893.190000000024</v>
      </c>
      <c r="BX93" s="238">
        <v>39890.580000000024</v>
      </c>
      <c r="BY93" s="238">
        <v>39890.67000000002</v>
      </c>
      <c r="BZ93" s="238">
        <v>39890.67000000002</v>
      </c>
      <c r="CA93" s="238">
        <v>39909.030000000021</v>
      </c>
      <c r="CB93" s="81">
        <v>39915.910000000025</v>
      </c>
      <c r="CC93" s="81">
        <v>39806.840000000018</v>
      </c>
      <c r="CD93" s="81">
        <v>39806.840000000018</v>
      </c>
      <c r="CE93" s="81">
        <v>43776.599999999984</v>
      </c>
      <c r="CF93" s="396"/>
      <c r="CG93" s="81">
        <v>0</v>
      </c>
      <c r="CH93" s="81">
        <v>0</v>
      </c>
      <c r="CI93" s="81">
        <v>0</v>
      </c>
      <c r="CJ93" s="81">
        <v>0</v>
      </c>
      <c r="CK93" s="81">
        <v>0</v>
      </c>
      <c r="CL93" s="81">
        <v>0</v>
      </c>
      <c r="CM93" s="81">
        <v>0</v>
      </c>
      <c r="CN93" s="81">
        <v>25053.333333333332</v>
      </c>
      <c r="CO93" s="81">
        <v>37639.425000000003</v>
      </c>
      <c r="CP93" s="81">
        <v>37540</v>
      </c>
      <c r="CQ93" s="81">
        <v>37518.83</v>
      </c>
      <c r="CR93" s="81">
        <v>37047.088333333319</v>
      </c>
      <c r="CS93" s="81">
        <v>37406.238333333335</v>
      </c>
      <c r="CT93" s="81">
        <v>38307.862499999996</v>
      </c>
      <c r="CU93" s="81">
        <v>38835.264090909091</v>
      </c>
      <c r="CV93" s="81">
        <v>39401.801666666674</v>
      </c>
      <c r="CW93" s="238">
        <v>39945.171666666683</v>
      </c>
      <c r="CX93" s="238">
        <v>39894.624999999978</v>
      </c>
      <c r="CY93" s="81">
        <v>39895.23750000001</v>
      </c>
      <c r="CZ93" s="81">
        <v>40826.547499999964</v>
      </c>
    </row>
    <row r="94" spans="2:104">
      <c r="B94" s="90" t="s">
        <v>28</v>
      </c>
      <c r="C94" s="91" t="s">
        <v>20</v>
      </c>
      <c r="D94" s="92"/>
      <c r="E94" s="92"/>
      <c r="F94" s="92"/>
      <c r="G94" s="92"/>
      <c r="H94" s="92"/>
      <c r="I94" s="92"/>
      <c r="J94" s="92"/>
      <c r="K94" s="92"/>
      <c r="L94" s="92"/>
      <c r="M94" s="92"/>
      <c r="N94" s="92"/>
      <c r="O94" s="92"/>
      <c r="P94" s="92"/>
      <c r="Q94" s="92"/>
      <c r="R94" s="92"/>
      <c r="S94" s="108"/>
      <c r="T94" s="108"/>
      <c r="U94" s="108"/>
      <c r="V94" s="94"/>
      <c r="W94" s="94"/>
      <c r="X94" s="94"/>
      <c r="Y94" s="94"/>
      <c r="Z94" s="94"/>
      <c r="AA94" s="94"/>
      <c r="AB94" s="94"/>
      <c r="AC94" s="94"/>
      <c r="AD94" s="94"/>
      <c r="AE94" s="94"/>
      <c r="AF94" s="94"/>
      <c r="AG94" s="94"/>
      <c r="AH94" s="94"/>
      <c r="AI94" s="94"/>
      <c r="AJ94" s="94"/>
      <c r="AK94" s="94"/>
      <c r="AL94" s="94"/>
      <c r="AM94" s="81"/>
      <c r="AN94" s="81"/>
      <c r="AO94" s="81"/>
      <c r="AP94" s="81"/>
      <c r="AQ94" s="81"/>
      <c r="AR94" s="81"/>
      <c r="AS94" s="81"/>
      <c r="AT94" s="81"/>
      <c r="AU94" s="81"/>
      <c r="AV94" s="81"/>
      <c r="AW94" s="81"/>
      <c r="AX94" s="81"/>
      <c r="AY94" s="81">
        <f>AY25/3*2</f>
        <v>32474.320000000003</v>
      </c>
      <c r="AZ94" s="81">
        <v>48706.886666666665</v>
      </c>
      <c r="BA94" s="81">
        <v>48694.936666666668</v>
      </c>
      <c r="BB94" s="81">
        <v>48717.673333333332</v>
      </c>
      <c r="BC94" s="81">
        <v>48703.373333333329</v>
      </c>
      <c r="BD94" s="81">
        <v>48697.639999999992</v>
      </c>
      <c r="BE94" s="81">
        <v>48697.639999999948</v>
      </c>
      <c r="BF94" s="81">
        <v>48697.97</v>
      </c>
      <c r="BG94" s="81">
        <v>48713.003333333327</v>
      </c>
      <c r="BH94" s="81">
        <v>48519.290000000008</v>
      </c>
      <c r="BI94" s="81">
        <v>48831.510000000031</v>
      </c>
      <c r="BJ94" s="81">
        <v>48831.510000000017</v>
      </c>
      <c r="BK94" s="81">
        <v>48779.080000000016</v>
      </c>
      <c r="BL94" s="81">
        <v>48831.510000000031</v>
      </c>
      <c r="BM94" s="81">
        <v>48729.480000000032</v>
      </c>
      <c r="BN94" s="81">
        <v>48907.023333333345</v>
      </c>
      <c r="BO94" s="81">
        <v>49058.049999999952</v>
      </c>
      <c r="BP94" s="81">
        <v>49058.05000000001</v>
      </c>
      <c r="BQ94" s="238">
        <v>49095.326666666668</v>
      </c>
      <c r="BR94" s="238">
        <v>49113.540000000008</v>
      </c>
      <c r="BS94" s="238">
        <v>49110.630000000026</v>
      </c>
      <c r="BT94" s="238">
        <v>49112.390000000014</v>
      </c>
      <c r="BU94" s="238">
        <v>49115.910000000033</v>
      </c>
      <c r="BV94" s="238">
        <v>49115.930000000044</v>
      </c>
      <c r="BW94" s="238">
        <v>49115.940000000024</v>
      </c>
      <c r="BX94" s="238">
        <v>49097.860000000037</v>
      </c>
      <c r="BY94" s="238">
        <v>49061.700000000048</v>
      </c>
      <c r="BZ94" s="238">
        <v>49061.700000000041</v>
      </c>
      <c r="CA94" s="238">
        <v>49061.720000000038</v>
      </c>
      <c r="CB94" s="81">
        <v>49059.870000000054</v>
      </c>
      <c r="CC94" s="81">
        <v>49059.870000000032</v>
      </c>
      <c r="CD94" s="81">
        <v>49062.540000000037</v>
      </c>
      <c r="CE94" s="81">
        <v>49062.540000000037</v>
      </c>
      <c r="CF94" s="396"/>
      <c r="CG94" s="81">
        <v>0</v>
      </c>
      <c r="CH94" s="81">
        <v>0</v>
      </c>
      <c r="CI94" s="81">
        <v>0</v>
      </c>
      <c r="CJ94" s="81">
        <v>0</v>
      </c>
      <c r="CK94" s="81">
        <v>0</v>
      </c>
      <c r="CL94" s="81">
        <v>0</v>
      </c>
      <c r="CM94" s="81">
        <v>0</v>
      </c>
      <c r="CN94" s="81">
        <v>0</v>
      </c>
      <c r="CO94" s="81">
        <v>0</v>
      </c>
      <c r="CP94" s="81">
        <v>0</v>
      </c>
      <c r="CQ94" s="81">
        <v>0</v>
      </c>
      <c r="CR94" s="81">
        <v>32474.320000000003</v>
      </c>
      <c r="CS94" s="81">
        <v>48705.717499999999</v>
      </c>
      <c r="CT94" s="81">
        <v>48701.563333333237</v>
      </c>
      <c r="CU94" s="81">
        <v>48740.347499999894</v>
      </c>
      <c r="CV94" s="81">
        <v>48881.515833333258</v>
      </c>
      <c r="CW94" s="238">
        <v>49094.386666666651</v>
      </c>
      <c r="CX94" s="238">
        <v>49115.04249999993</v>
      </c>
      <c r="CY94" s="81">
        <v>49070.744999999944</v>
      </c>
      <c r="CZ94" s="81">
        <v>49061.204999999994</v>
      </c>
    </row>
    <row r="95" spans="2:104">
      <c r="B95" s="90" t="s">
        <v>29</v>
      </c>
      <c r="C95" s="91" t="s">
        <v>8</v>
      </c>
      <c r="D95" s="92"/>
      <c r="E95" s="92"/>
      <c r="F95" s="92"/>
      <c r="G95" s="92"/>
      <c r="H95" s="92"/>
      <c r="I95" s="92"/>
      <c r="J95" s="92"/>
      <c r="K95" s="92"/>
      <c r="L95" s="92"/>
      <c r="M95" s="92"/>
      <c r="N95" s="92"/>
      <c r="O95" s="92"/>
      <c r="P95" s="92"/>
      <c r="Q95" s="92"/>
      <c r="R95" s="92"/>
      <c r="S95" s="108"/>
      <c r="T95" s="108"/>
      <c r="U95" s="108"/>
      <c r="V95" s="94"/>
      <c r="W95" s="94"/>
      <c r="X95" s="94"/>
      <c r="Y95" s="94"/>
      <c r="Z95" s="94"/>
      <c r="AA95" s="94"/>
      <c r="AB95" s="94"/>
      <c r="AC95" s="94"/>
      <c r="AD95" s="94"/>
      <c r="AE95" s="94"/>
      <c r="AF95" s="94"/>
      <c r="AG95" s="94"/>
      <c r="AH95" s="94"/>
      <c r="AI95" s="94"/>
      <c r="AJ95" s="94"/>
      <c r="AK95" s="94"/>
      <c r="AL95" s="94"/>
      <c r="AM95" s="81"/>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f>BO26/3*2</f>
        <v>26624.493333333347</v>
      </c>
      <c r="BP95" s="81">
        <v>39922.04</v>
      </c>
      <c r="BQ95" s="238">
        <v>39891.770000000033</v>
      </c>
      <c r="BR95" s="238">
        <v>40032.49</v>
      </c>
      <c r="BS95" s="238">
        <v>39877.613333333327</v>
      </c>
      <c r="BT95" s="238">
        <v>39891.780000000006</v>
      </c>
      <c r="BU95" s="238">
        <v>39919.250000000015</v>
      </c>
      <c r="BV95" s="238">
        <v>39912.663333333352</v>
      </c>
      <c r="BW95" s="238">
        <v>39930.400000000016</v>
      </c>
      <c r="BX95" s="238">
        <v>39930.399999999994</v>
      </c>
      <c r="BY95" s="238">
        <v>39931.186666666668</v>
      </c>
      <c r="BZ95" s="238">
        <v>40086.453333333324</v>
      </c>
      <c r="CA95" s="238">
        <v>40163.890000000007</v>
      </c>
      <c r="CB95" s="81">
        <v>39834.890000000007</v>
      </c>
      <c r="CC95" s="81">
        <v>39834.889999999992</v>
      </c>
      <c r="CD95" s="81">
        <v>39834.809999999983</v>
      </c>
      <c r="CE95" s="81">
        <v>39834.769999999982</v>
      </c>
      <c r="CF95" s="396"/>
      <c r="CG95" s="81">
        <v>0</v>
      </c>
      <c r="CH95" s="81">
        <v>0</v>
      </c>
      <c r="CI95" s="81">
        <v>0</v>
      </c>
      <c r="CJ95" s="81">
        <v>0</v>
      </c>
      <c r="CK95" s="81">
        <v>0</v>
      </c>
      <c r="CL95" s="81">
        <v>0</v>
      </c>
      <c r="CM95" s="81">
        <v>0</v>
      </c>
      <c r="CN95" s="81">
        <v>0</v>
      </c>
      <c r="CO95" s="81">
        <v>0</v>
      </c>
      <c r="CP95" s="81">
        <v>0</v>
      </c>
      <c r="CQ95" s="81">
        <v>0</v>
      </c>
      <c r="CR95" s="81">
        <v>0</v>
      </c>
      <c r="CS95" s="81">
        <v>0</v>
      </c>
      <c r="CT95" s="81">
        <v>0</v>
      </c>
      <c r="CU95" s="81">
        <v>0</v>
      </c>
      <c r="CV95" s="81">
        <v>39936.74000000002</v>
      </c>
      <c r="CW95" s="238">
        <v>39930.978333333456</v>
      </c>
      <c r="CX95" s="238">
        <v>39913.523333333418</v>
      </c>
      <c r="CY95" s="238">
        <v>40027.982500000107</v>
      </c>
      <c r="CZ95" s="238">
        <v>39834.840000000135</v>
      </c>
    </row>
    <row r="96" spans="2:104" ht="12.75" thickBot="1">
      <c r="B96" s="95" t="str">
        <f>IF(Portfolio!CE$3=SOURCE!$A$1,SOURCE!D10,SOURCE!E10)</f>
        <v>Total do Portfolio</v>
      </c>
      <c r="C96" s="96"/>
      <c r="D96" s="97">
        <f t="shared" ref="D96:AI96" si="272">SUM(D76:D95)</f>
        <v>354012.80333333334</v>
      </c>
      <c r="E96" s="97">
        <f t="shared" si="272"/>
        <v>353948.21666666667</v>
      </c>
      <c r="F96" s="97">
        <f t="shared" si="272"/>
        <v>353959.20333333331</v>
      </c>
      <c r="G96" s="97">
        <f t="shared" si="272"/>
        <v>357671.3833333333</v>
      </c>
      <c r="H96" s="97">
        <f t="shared" si="272"/>
        <v>359072.72333333327</v>
      </c>
      <c r="I96" s="97">
        <f t="shared" si="272"/>
        <v>367516.66333333333</v>
      </c>
      <c r="J96" s="97">
        <f t="shared" si="272"/>
        <v>377587.53</v>
      </c>
      <c r="K96" s="97">
        <f t="shared" si="272"/>
        <v>377884.36</v>
      </c>
      <c r="L96" s="97">
        <f t="shared" si="272"/>
        <v>377981.25999999995</v>
      </c>
      <c r="M96" s="97">
        <f t="shared" si="272"/>
        <v>393899.76333333337</v>
      </c>
      <c r="N96" s="97">
        <f t="shared" si="272"/>
        <v>402522.40666666656</v>
      </c>
      <c r="O96" s="97">
        <f t="shared" si="272"/>
        <v>460410.44</v>
      </c>
      <c r="P96" s="97">
        <f t="shared" si="272"/>
        <v>484888.14333333331</v>
      </c>
      <c r="Q96" s="97">
        <f t="shared" si="272"/>
        <v>484924.85666666669</v>
      </c>
      <c r="R96" s="97">
        <f t="shared" si="272"/>
        <v>494768.82</v>
      </c>
      <c r="S96" s="97">
        <f t="shared" si="272"/>
        <v>524396.65333333332</v>
      </c>
      <c r="T96" s="97">
        <f t="shared" si="272"/>
        <v>530218.22333333339</v>
      </c>
      <c r="U96" s="97">
        <f t="shared" si="272"/>
        <v>530353.34333333338</v>
      </c>
      <c r="V96" s="97">
        <f t="shared" si="272"/>
        <v>537063.4766666668</v>
      </c>
      <c r="W96" s="97">
        <f t="shared" si="272"/>
        <v>550645.19666666666</v>
      </c>
      <c r="X96" s="97">
        <f t="shared" si="272"/>
        <v>551481.40666666673</v>
      </c>
      <c r="Y96" s="97">
        <f t="shared" si="272"/>
        <v>551482.05666666664</v>
      </c>
      <c r="Z96" s="97">
        <f t="shared" si="272"/>
        <v>551759.07999999996</v>
      </c>
      <c r="AA96" s="97">
        <f t="shared" si="272"/>
        <v>578588.42333333322</v>
      </c>
      <c r="AB96" s="97">
        <f t="shared" si="272"/>
        <v>592235.59333333315</v>
      </c>
      <c r="AC96" s="97">
        <f t="shared" si="272"/>
        <v>592350.58500000008</v>
      </c>
      <c r="AD96" s="97">
        <f t="shared" si="272"/>
        <v>592280.59111111111</v>
      </c>
      <c r="AE96" s="97">
        <f t="shared" si="272"/>
        <v>664182.2533333333</v>
      </c>
      <c r="AF96" s="97">
        <f t="shared" si="272"/>
        <v>699022.08000000007</v>
      </c>
      <c r="AG96" s="97">
        <f t="shared" si="272"/>
        <v>699257.44666666654</v>
      </c>
      <c r="AH96" s="97">
        <f t="shared" si="272"/>
        <v>707219.66999999993</v>
      </c>
      <c r="AI96" s="97">
        <f t="shared" si="272"/>
        <v>737437.96666666667</v>
      </c>
      <c r="AJ96" s="97">
        <f t="shared" ref="AJ96:BO96" si="273">SUM(AJ76:AJ95)</f>
        <v>756618.97333333327</v>
      </c>
      <c r="AK96" s="97">
        <f t="shared" si="273"/>
        <v>758668.41999999981</v>
      </c>
      <c r="AL96" s="97">
        <f t="shared" si="273"/>
        <v>762526</v>
      </c>
      <c r="AM96" s="97">
        <f t="shared" si="273"/>
        <v>764413.16666666663</v>
      </c>
      <c r="AN96" s="97">
        <f t="shared" si="273"/>
        <v>767554</v>
      </c>
      <c r="AO96" s="97">
        <f t="shared" si="273"/>
        <v>767553.50999999989</v>
      </c>
      <c r="AP96" s="97">
        <f t="shared" si="273"/>
        <v>768289.95333333313</v>
      </c>
      <c r="AQ96" s="97">
        <f t="shared" si="273"/>
        <v>770542.10666666669</v>
      </c>
      <c r="AR96" s="97">
        <f t="shared" si="273"/>
        <v>770263.76666666672</v>
      </c>
      <c r="AS96" s="97">
        <f t="shared" si="273"/>
        <v>774202.28666666651</v>
      </c>
      <c r="AT96" s="97">
        <f t="shared" si="273"/>
        <v>775286.44000000018</v>
      </c>
      <c r="AU96" s="97">
        <f t="shared" si="273"/>
        <v>775560.12666666671</v>
      </c>
      <c r="AV96" s="97">
        <f t="shared" si="273"/>
        <v>775403.34999999986</v>
      </c>
      <c r="AW96" s="97">
        <f t="shared" si="273"/>
        <v>775094.03333333333</v>
      </c>
      <c r="AX96" s="97">
        <f t="shared" si="273"/>
        <v>779789.82333333348</v>
      </c>
      <c r="AY96" s="97">
        <f t="shared" si="273"/>
        <v>816490.81666666677</v>
      </c>
      <c r="AZ96" s="97">
        <f t="shared" si="273"/>
        <v>834006.34333333338</v>
      </c>
      <c r="BA96" s="97">
        <f t="shared" si="273"/>
        <v>833289.23333333328</v>
      </c>
      <c r="BB96" s="97">
        <f t="shared" si="273"/>
        <v>834509.85666666657</v>
      </c>
      <c r="BC96" s="97">
        <f t="shared" si="273"/>
        <v>834090.70333333337</v>
      </c>
      <c r="BD96" s="97">
        <f t="shared" si="273"/>
        <v>832115.20666666667</v>
      </c>
      <c r="BE96" s="97">
        <f t="shared" si="273"/>
        <v>832826.42666666652</v>
      </c>
      <c r="BF96" s="97">
        <f t="shared" si="273"/>
        <v>833405.19</v>
      </c>
      <c r="BG96" s="97">
        <f t="shared" si="273"/>
        <v>834062.46999999986</v>
      </c>
      <c r="BH96" s="97">
        <f t="shared" si="273"/>
        <v>834693.11333333317</v>
      </c>
      <c r="BI96" s="97">
        <f t="shared" si="273"/>
        <v>835160.48666666669</v>
      </c>
      <c r="BJ96" s="97">
        <f t="shared" si="273"/>
        <v>834837.04666666663</v>
      </c>
      <c r="BK96" s="97">
        <f t="shared" si="273"/>
        <v>835028.25</v>
      </c>
      <c r="BL96" s="97">
        <f t="shared" si="273"/>
        <v>835938.73</v>
      </c>
      <c r="BM96" s="97">
        <f t="shared" si="273"/>
        <v>835497.94</v>
      </c>
      <c r="BN96" s="97">
        <f t="shared" si="273"/>
        <v>835195.30999999971</v>
      </c>
      <c r="BO96" s="97">
        <f t="shared" si="273"/>
        <v>862733.26333333319</v>
      </c>
      <c r="BP96" s="97">
        <f t="shared" ref="BP96:BS96" si="274">SUM(BP76:BP95)</f>
        <v>875971.30666666641</v>
      </c>
      <c r="BQ96" s="97">
        <f t="shared" si="274"/>
        <v>875923.11666666646</v>
      </c>
      <c r="BR96" s="97">
        <f t="shared" si="274"/>
        <v>876178.86999999988</v>
      </c>
      <c r="BS96" s="97">
        <f t="shared" si="274"/>
        <v>875929.22666666657</v>
      </c>
      <c r="BT96" s="97">
        <f t="shared" ref="BT96:BX96" si="275">SUM(BT76:BT95)</f>
        <v>875872.84999999986</v>
      </c>
      <c r="BU96" s="97">
        <f t="shared" si="275"/>
        <v>879804.36333333328</v>
      </c>
      <c r="BV96" s="97">
        <f t="shared" si="275"/>
        <v>880884.47666666657</v>
      </c>
      <c r="BW96" s="97">
        <f t="shared" si="275"/>
        <v>880854.75</v>
      </c>
      <c r="BX96" s="97">
        <f t="shared" si="275"/>
        <v>880621.81333333324</v>
      </c>
      <c r="BY96" s="97">
        <f t="shared" ref="BY96:CC96" si="276">SUM(BY76:BY95)</f>
        <v>878408.19999999984</v>
      </c>
      <c r="BZ96" s="97">
        <f t="shared" si="276"/>
        <v>873763.78</v>
      </c>
      <c r="CA96" s="97">
        <f t="shared" si="276"/>
        <v>884745.87</v>
      </c>
      <c r="CB96" s="97">
        <f t="shared" si="276"/>
        <v>890023.34333333315</v>
      </c>
      <c r="CC96" s="97">
        <f t="shared" si="276"/>
        <v>890478.4033333332</v>
      </c>
      <c r="CD96" s="97">
        <f>SUM(CD76:CD95)</f>
        <v>890806.60333333327</v>
      </c>
      <c r="CE96" s="97">
        <f>SUM(CE76:CE95)</f>
        <v>894811.93666666665</v>
      </c>
      <c r="CF96" s="396"/>
      <c r="CG96" s="97">
        <f t="shared" ref="CG96:CX96" si="277">SUM(CG76:CG95)</f>
        <v>354897.90166666661</v>
      </c>
      <c r="CH96" s="97">
        <f t="shared" si="277"/>
        <v>376826.64750000002</v>
      </c>
      <c r="CI96" s="97">
        <f t="shared" si="277"/>
        <v>451739.71527777775</v>
      </c>
      <c r="CJ96" s="97">
        <f t="shared" si="277"/>
        <v>510298.40833333333</v>
      </c>
      <c r="CK96" s="97">
        <f t="shared" si="277"/>
        <v>537070.06000000006</v>
      </c>
      <c r="CL96" s="97">
        <f t="shared" si="277"/>
        <v>590843.46333333338</v>
      </c>
      <c r="CM96" s="97">
        <f t="shared" si="277"/>
        <v>686805.10902777791</v>
      </c>
      <c r="CN96" s="97">
        <f t="shared" si="277"/>
        <v>729524.29083333339</v>
      </c>
      <c r="CO96" s="97">
        <f t="shared" si="277"/>
        <v>760556.6399999999</v>
      </c>
      <c r="CP96" s="97">
        <f t="shared" si="277"/>
        <v>768484.89249999996</v>
      </c>
      <c r="CQ96" s="97">
        <f t="shared" si="277"/>
        <v>773828.15499999991</v>
      </c>
      <c r="CR96" s="97">
        <f t="shared" si="277"/>
        <v>811050.24583333323</v>
      </c>
      <c r="CS96" s="97">
        <f t="shared" si="277"/>
        <v>833974.03416666656</v>
      </c>
      <c r="CT96" s="97">
        <f t="shared" si="277"/>
        <v>833079.563333333</v>
      </c>
      <c r="CU96" s="97">
        <f t="shared" si="277"/>
        <v>835984.69159090903</v>
      </c>
      <c r="CV96" s="97">
        <f t="shared" si="277"/>
        <v>875621.17749999964</v>
      </c>
      <c r="CW96" s="97">
        <f t="shared" si="277"/>
        <v>876000.63</v>
      </c>
      <c r="CX96" s="97">
        <f t="shared" si="277"/>
        <v>879737.80750000011</v>
      </c>
      <c r="CY96" s="97">
        <f>SUM(CY76:CY95)</f>
        <v>879384.91583333351</v>
      </c>
      <c r="CZ96" s="97">
        <f>SUM(CZ76:CZ95)</f>
        <v>891530.07166666642</v>
      </c>
    </row>
    <row r="97" spans="2:104">
      <c r="N97" s="78"/>
      <c r="R97" s="81"/>
      <c r="S97" s="81"/>
      <c r="BD97" s="81"/>
      <c r="BE97" s="81"/>
      <c r="BF97" s="81"/>
      <c r="CF97" s="396"/>
      <c r="CX97" s="81"/>
      <c r="CY97" s="81"/>
    </row>
    <row r="98" spans="2:104">
      <c r="B98" s="105" t="str">
        <f>IF(Portfolio!CE$3=SOURCE!$A$1,SOURCE!D13,SOURCE!E13)</f>
        <v>ABL própria média</v>
      </c>
      <c r="C98" s="106" t="str">
        <f>C6</f>
        <v>Estado</v>
      </c>
      <c r="D98" s="89" t="str">
        <f>D6</f>
        <v>1T06</v>
      </c>
      <c r="E98" s="89" t="str">
        <f t="shared" ref="E98:BP98" si="278">E6</f>
        <v>2T06</v>
      </c>
      <c r="F98" s="89" t="str">
        <f t="shared" si="278"/>
        <v>3T06</v>
      </c>
      <c r="G98" s="89" t="str">
        <f t="shared" si="278"/>
        <v>4T06</v>
      </c>
      <c r="H98" s="89" t="str">
        <f t="shared" si="278"/>
        <v>1T07</v>
      </c>
      <c r="I98" s="89" t="str">
        <f t="shared" si="278"/>
        <v>2T07</v>
      </c>
      <c r="J98" s="89" t="str">
        <f t="shared" si="278"/>
        <v>3T07</v>
      </c>
      <c r="K98" s="89" t="str">
        <f t="shared" si="278"/>
        <v>4T07</v>
      </c>
      <c r="L98" s="89" t="str">
        <f t="shared" si="278"/>
        <v>1T08</v>
      </c>
      <c r="M98" s="89" t="str">
        <f t="shared" si="278"/>
        <v>2T08</v>
      </c>
      <c r="N98" s="89" t="str">
        <f t="shared" si="278"/>
        <v>3T08</v>
      </c>
      <c r="O98" s="89" t="str">
        <f t="shared" si="278"/>
        <v>4T08</v>
      </c>
      <c r="P98" s="89" t="str">
        <f t="shared" si="278"/>
        <v>1T09</v>
      </c>
      <c r="Q98" s="89" t="str">
        <f t="shared" si="278"/>
        <v>2T09</v>
      </c>
      <c r="R98" s="89" t="str">
        <f t="shared" si="278"/>
        <v>3T09</v>
      </c>
      <c r="S98" s="89" t="str">
        <f t="shared" si="278"/>
        <v>4T09</v>
      </c>
      <c r="T98" s="89" t="str">
        <f t="shared" si="278"/>
        <v>1T10</v>
      </c>
      <c r="U98" s="89" t="str">
        <f t="shared" si="278"/>
        <v>2T10</v>
      </c>
      <c r="V98" s="89" t="str">
        <f t="shared" si="278"/>
        <v>3T10</v>
      </c>
      <c r="W98" s="89" t="str">
        <f t="shared" si="278"/>
        <v>4T10</v>
      </c>
      <c r="X98" s="89" t="str">
        <f t="shared" si="278"/>
        <v>1T11</v>
      </c>
      <c r="Y98" s="89" t="str">
        <f t="shared" si="278"/>
        <v>2T11</v>
      </c>
      <c r="Z98" s="89" t="str">
        <f t="shared" si="278"/>
        <v>3T11</v>
      </c>
      <c r="AA98" s="89" t="str">
        <f t="shared" si="278"/>
        <v>4T11</v>
      </c>
      <c r="AB98" s="89" t="str">
        <f t="shared" si="278"/>
        <v>1T12</v>
      </c>
      <c r="AC98" s="89" t="str">
        <f t="shared" si="278"/>
        <v>2T12</v>
      </c>
      <c r="AD98" s="89" t="str">
        <f t="shared" si="278"/>
        <v>3T12</v>
      </c>
      <c r="AE98" s="89" t="str">
        <f t="shared" si="278"/>
        <v>4T12</v>
      </c>
      <c r="AF98" s="89" t="str">
        <f t="shared" si="278"/>
        <v>1T13</v>
      </c>
      <c r="AG98" s="89" t="str">
        <f t="shared" si="278"/>
        <v>2T13</v>
      </c>
      <c r="AH98" s="89" t="str">
        <f t="shared" si="278"/>
        <v>3T13</v>
      </c>
      <c r="AI98" s="89" t="str">
        <f t="shared" si="278"/>
        <v>4T13</v>
      </c>
      <c r="AJ98" s="89" t="str">
        <f t="shared" si="278"/>
        <v>1T14</v>
      </c>
      <c r="AK98" s="89" t="str">
        <f t="shared" si="278"/>
        <v>2T14</v>
      </c>
      <c r="AL98" s="89" t="str">
        <f t="shared" si="278"/>
        <v>3T14</v>
      </c>
      <c r="AM98" s="89" t="str">
        <f t="shared" si="278"/>
        <v>4T14</v>
      </c>
      <c r="AN98" s="89" t="str">
        <f t="shared" si="278"/>
        <v>1T15</v>
      </c>
      <c r="AO98" s="89" t="str">
        <f t="shared" si="278"/>
        <v>2T15</v>
      </c>
      <c r="AP98" s="89" t="str">
        <f t="shared" si="278"/>
        <v>3T15</v>
      </c>
      <c r="AQ98" s="89" t="str">
        <f t="shared" si="278"/>
        <v>4T15</v>
      </c>
      <c r="AR98" s="89" t="str">
        <f t="shared" si="278"/>
        <v>1T16</v>
      </c>
      <c r="AS98" s="89" t="str">
        <f t="shared" si="278"/>
        <v>2T16</v>
      </c>
      <c r="AT98" s="89" t="str">
        <f t="shared" si="278"/>
        <v>3T16</v>
      </c>
      <c r="AU98" s="89" t="str">
        <f t="shared" si="278"/>
        <v>4T16</v>
      </c>
      <c r="AV98" s="89" t="str">
        <f t="shared" si="278"/>
        <v>1T17</v>
      </c>
      <c r="AW98" s="89" t="str">
        <f t="shared" si="278"/>
        <v>2T17</v>
      </c>
      <c r="AX98" s="89" t="str">
        <f t="shared" si="278"/>
        <v>3T17</v>
      </c>
      <c r="AY98" s="89" t="str">
        <f t="shared" si="278"/>
        <v>4T17</v>
      </c>
      <c r="AZ98" s="89" t="str">
        <f t="shared" si="278"/>
        <v>1T18</v>
      </c>
      <c r="BA98" s="89" t="str">
        <f t="shared" si="278"/>
        <v>2T18</v>
      </c>
      <c r="BB98" s="89" t="str">
        <f t="shared" si="278"/>
        <v>3T18</v>
      </c>
      <c r="BC98" s="89" t="str">
        <f t="shared" si="278"/>
        <v>4T18</v>
      </c>
      <c r="BD98" s="89" t="str">
        <f t="shared" si="278"/>
        <v>1T19</v>
      </c>
      <c r="BE98" s="89" t="str">
        <f t="shared" si="278"/>
        <v>2T19</v>
      </c>
      <c r="BF98" s="89" t="str">
        <f t="shared" si="278"/>
        <v>3T19</v>
      </c>
      <c r="BG98" s="89" t="str">
        <f t="shared" si="278"/>
        <v>4T19</v>
      </c>
      <c r="BH98" s="89" t="str">
        <f t="shared" si="278"/>
        <v>1T20</v>
      </c>
      <c r="BI98" s="89" t="str">
        <f t="shared" si="278"/>
        <v>2T20</v>
      </c>
      <c r="BJ98" s="89" t="str">
        <f t="shared" si="278"/>
        <v>3T20</v>
      </c>
      <c r="BK98" s="89" t="str">
        <f t="shared" si="278"/>
        <v>4T20</v>
      </c>
      <c r="BL98" s="89" t="str">
        <f t="shared" si="278"/>
        <v>1T21</v>
      </c>
      <c r="BM98" s="89" t="str">
        <f t="shared" si="278"/>
        <v>2T21</v>
      </c>
      <c r="BN98" s="89" t="str">
        <f t="shared" si="278"/>
        <v>3T21</v>
      </c>
      <c r="BO98" s="89" t="str">
        <f t="shared" si="278"/>
        <v>4T21</v>
      </c>
      <c r="BP98" s="89" t="str">
        <f t="shared" si="278"/>
        <v>1T22</v>
      </c>
      <c r="BQ98" s="89" t="str">
        <f t="shared" ref="BQ98:BU98" si="279">BQ6</f>
        <v>2T22</v>
      </c>
      <c r="BR98" s="89" t="str">
        <f t="shared" si="279"/>
        <v>3T22</v>
      </c>
      <c r="BS98" s="89" t="str">
        <f t="shared" si="279"/>
        <v>4T22</v>
      </c>
      <c r="BT98" s="89" t="str">
        <f t="shared" si="279"/>
        <v>1T23</v>
      </c>
      <c r="BU98" s="89" t="str">
        <f t="shared" si="279"/>
        <v>2T23</v>
      </c>
      <c r="BV98" s="89" t="str">
        <f t="shared" ref="BV98:BX98" si="280">BV6</f>
        <v>3T23</v>
      </c>
      <c r="BW98" s="89" t="str">
        <f t="shared" si="280"/>
        <v>4T23</v>
      </c>
      <c r="BX98" s="89" t="str">
        <f t="shared" si="280"/>
        <v>1T24</v>
      </c>
      <c r="BY98" s="89" t="str">
        <f t="shared" ref="BY98:CE98" si="281">BY6</f>
        <v>2T24</v>
      </c>
      <c r="BZ98" s="89" t="str">
        <f t="shared" si="281"/>
        <v>3T24</v>
      </c>
      <c r="CA98" s="89" t="str">
        <f t="shared" si="281"/>
        <v>4T24</v>
      </c>
      <c r="CB98" s="89" t="str">
        <f t="shared" si="281"/>
        <v>1T25</v>
      </c>
      <c r="CC98" s="89" t="str">
        <f t="shared" si="281"/>
        <v>2T25</v>
      </c>
      <c r="CD98" s="89" t="str">
        <f t="shared" si="281"/>
        <v>3T25</v>
      </c>
      <c r="CE98" s="89" t="str">
        <f t="shared" si="281"/>
        <v>4T25</v>
      </c>
      <c r="CF98" s="396"/>
      <c r="CG98" s="231">
        <v>2006</v>
      </c>
      <c r="CH98" s="231">
        <v>2007</v>
      </c>
      <c r="CI98" s="231">
        <v>2008</v>
      </c>
      <c r="CJ98" s="231">
        <v>2009</v>
      </c>
      <c r="CK98" s="231">
        <v>2010</v>
      </c>
      <c r="CL98" s="231">
        <v>2011</v>
      </c>
      <c r="CM98" s="231">
        <v>2012</v>
      </c>
      <c r="CN98" s="231">
        <v>2013</v>
      </c>
      <c r="CO98" s="231">
        <v>2014</v>
      </c>
      <c r="CP98" s="231">
        <v>2015</v>
      </c>
      <c r="CQ98" s="231">
        <v>2016</v>
      </c>
      <c r="CR98" s="231">
        <v>2017</v>
      </c>
      <c r="CS98" s="231">
        <v>2018</v>
      </c>
      <c r="CT98" s="231">
        <v>2019</v>
      </c>
      <c r="CU98" s="231">
        <v>2020</v>
      </c>
      <c r="CV98" s="231">
        <v>2021</v>
      </c>
      <c r="CW98" s="231">
        <v>2022</v>
      </c>
      <c r="CX98" s="231">
        <v>2023</v>
      </c>
      <c r="CY98" s="231">
        <v>2024</v>
      </c>
      <c r="CZ98" s="231">
        <v>2025</v>
      </c>
    </row>
    <row r="99" spans="2:104">
      <c r="B99" s="90" t="s">
        <v>3</v>
      </c>
      <c r="C99" s="91" t="s">
        <v>4</v>
      </c>
      <c r="D99" s="92">
        <f t="shared" ref="D99:Q99" si="282">D76*D30</f>
        <v>28359.88</v>
      </c>
      <c r="E99" s="92">
        <f t="shared" si="282"/>
        <v>28359.88</v>
      </c>
      <c r="F99" s="92">
        <f t="shared" si="282"/>
        <v>28359.88</v>
      </c>
      <c r="G99" s="92">
        <f t="shared" si="282"/>
        <v>28359.88</v>
      </c>
      <c r="H99" s="92">
        <f t="shared" si="282"/>
        <v>28359.88</v>
      </c>
      <c r="I99" s="92">
        <f t="shared" si="282"/>
        <v>28359.88</v>
      </c>
      <c r="J99" s="92">
        <f t="shared" si="282"/>
        <v>28359.920000000002</v>
      </c>
      <c r="K99" s="92">
        <f t="shared" si="282"/>
        <v>28359.88</v>
      </c>
      <c r="L99" s="92">
        <f t="shared" si="282"/>
        <v>28175.415999999997</v>
      </c>
      <c r="M99" s="92">
        <f t="shared" si="282"/>
        <v>28003.546666666669</v>
      </c>
      <c r="N99" s="92">
        <f t="shared" si="282"/>
        <v>28003.08</v>
      </c>
      <c r="O99" s="92">
        <f t="shared" si="282"/>
        <v>29529.874666666667</v>
      </c>
      <c r="P99" s="92">
        <f t="shared" si="282"/>
        <v>29515.88</v>
      </c>
      <c r="Q99" s="92">
        <f t="shared" si="282"/>
        <v>29518.226666666669</v>
      </c>
      <c r="R99" s="92">
        <v>29519.4</v>
      </c>
      <c r="S99" s="92">
        <v>29519.4</v>
      </c>
      <c r="T99" s="92">
        <v>29503.567999999999</v>
      </c>
      <c r="U99" s="92">
        <v>29471.903999999999</v>
      </c>
      <c r="V99" s="94">
        <v>32412.170666666669</v>
      </c>
      <c r="W99" s="94">
        <f t="shared" ref="W99:AA111" si="283">+W76*W30</f>
        <v>38037.599999999999</v>
      </c>
      <c r="X99" s="94">
        <f t="shared" si="283"/>
        <v>38037.599999999999</v>
      </c>
      <c r="Y99" s="94">
        <f t="shared" si="283"/>
        <v>38031.090666666656</v>
      </c>
      <c r="Z99" s="94">
        <f t="shared" si="283"/>
        <v>38015.600000000013</v>
      </c>
      <c r="AA99" s="94">
        <f t="shared" si="283"/>
        <v>38033.55733333333</v>
      </c>
      <c r="AB99" s="94">
        <v>38061.066666666673</v>
      </c>
      <c r="AC99" s="94">
        <f t="shared" ref="AC99:AW99" si="284">+AC76*AC30</f>
        <v>38056.609333333334</v>
      </c>
      <c r="AD99" s="94">
        <f t="shared" si="284"/>
        <v>38055.123555555554</v>
      </c>
      <c r="AE99" s="94">
        <f t="shared" si="284"/>
        <v>38054.380666666664</v>
      </c>
      <c r="AF99" s="94">
        <f t="shared" si="284"/>
        <v>38052.151999999995</v>
      </c>
      <c r="AG99" s="94">
        <f t="shared" si="284"/>
        <v>38052.152000000002</v>
      </c>
      <c r="AH99" s="94">
        <f t="shared" si="284"/>
        <v>38083.709333333332</v>
      </c>
      <c r="AI99" s="94">
        <f t="shared" si="284"/>
        <v>37592.09333333336</v>
      </c>
      <c r="AJ99" s="94">
        <f t="shared" si="284"/>
        <v>37647.330666666639</v>
      </c>
      <c r="AK99" s="94">
        <f t="shared" si="284"/>
        <v>37599.455999999998</v>
      </c>
      <c r="AL99" s="94">
        <f t="shared" si="284"/>
        <v>37673.599999999999</v>
      </c>
      <c r="AM99" s="94">
        <f t="shared" si="284"/>
        <v>37673.840000000004</v>
      </c>
      <c r="AN99" s="94">
        <f t="shared" si="284"/>
        <v>37677.506666666646</v>
      </c>
      <c r="AO99" s="94">
        <f t="shared" si="284"/>
        <v>37685.776000000005</v>
      </c>
      <c r="AP99" s="94">
        <f t="shared" si="284"/>
        <v>37687.656000000003</v>
      </c>
      <c r="AQ99" s="94">
        <f t="shared" si="284"/>
        <v>37710.576000000001</v>
      </c>
      <c r="AR99" s="94">
        <f t="shared" si="284"/>
        <v>37710.576000000001</v>
      </c>
      <c r="AS99" s="94">
        <f t="shared" si="284"/>
        <v>37712.586666666641</v>
      </c>
      <c r="AT99" s="94">
        <f t="shared" si="284"/>
        <v>37722.879999999997</v>
      </c>
      <c r="AU99" s="94">
        <f t="shared" si="284"/>
        <v>37726.015999999996</v>
      </c>
      <c r="AV99" s="94">
        <f t="shared" si="284"/>
        <v>37726.015999999996</v>
      </c>
      <c r="AW99" s="94">
        <f t="shared" si="284"/>
        <v>37729.138666666666</v>
      </c>
      <c r="AX99" s="94">
        <v>37735.384000000013</v>
      </c>
      <c r="AY99" s="94">
        <v>37735.384000000013</v>
      </c>
      <c r="AZ99" s="94">
        <f t="shared" ref="AZ99:BE108" si="285">+AZ76*AZ30</f>
        <v>37735.384000000013</v>
      </c>
      <c r="BA99" s="94">
        <f t="shared" si="285"/>
        <v>37728.984000000011</v>
      </c>
      <c r="BB99" s="94">
        <f t="shared" si="285"/>
        <v>37574.125333333344</v>
      </c>
      <c r="BC99" s="94">
        <f t="shared" si="285"/>
        <v>37496.696000000011</v>
      </c>
      <c r="BD99" s="94">
        <f t="shared" si="285"/>
        <v>37561.40533333335</v>
      </c>
      <c r="BE99" s="94">
        <f t="shared" si="285"/>
        <v>46992.199999999961</v>
      </c>
      <c r="BF99" s="94">
        <v>46991.223333333292</v>
      </c>
      <c r="BG99" s="94">
        <f t="shared" ref="BG99:BK108" si="286">+BG76*BG30</f>
        <v>46989.269999999953</v>
      </c>
      <c r="BH99" s="94">
        <f t="shared" si="286"/>
        <v>46957.549999999959</v>
      </c>
      <c r="BI99" s="94">
        <f t="shared" si="286"/>
        <v>46960.429999999928</v>
      </c>
      <c r="BJ99" s="94">
        <f t="shared" si="286"/>
        <v>46989.269999999931</v>
      </c>
      <c r="BK99" s="209">
        <f t="shared" si="286"/>
        <v>46981.129999999946</v>
      </c>
      <c r="BL99" s="209">
        <v>46968.629999999946</v>
      </c>
      <c r="BM99" s="209">
        <f t="shared" ref="BM99:BT108" si="287">+BM76*BM30</f>
        <v>46975.829999999951</v>
      </c>
      <c r="BN99" s="209">
        <f t="shared" si="287"/>
        <v>46975.829999999936</v>
      </c>
      <c r="BO99" s="218">
        <f t="shared" si="287"/>
        <v>46975.829999999973</v>
      </c>
      <c r="BP99" s="218">
        <f t="shared" si="287"/>
        <v>46975.829999999936</v>
      </c>
      <c r="BQ99" s="218">
        <f t="shared" si="287"/>
        <v>46976.076666666602</v>
      </c>
      <c r="BR99" s="218">
        <f t="shared" si="287"/>
        <v>46976.199999999932</v>
      </c>
      <c r="BS99" s="218">
        <f t="shared" si="287"/>
        <v>46976.199999999932</v>
      </c>
      <c r="BT99" s="218">
        <f t="shared" ref="BT99:BX99" si="288">+BT76*BT30</f>
        <v>46976.199999999932</v>
      </c>
      <c r="BU99" s="218">
        <f t="shared" si="288"/>
        <v>46988.873333333286</v>
      </c>
      <c r="BV99" s="218">
        <f t="shared" si="288"/>
        <v>47000.70333333328</v>
      </c>
      <c r="BW99" s="218">
        <f t="shared" si="288"/>
        <v>47016.259999999944</v>
      </c>
      <c r="BX99" s="218">
        <f t="shared" si="288"/>
        <v>47060.18666666661</v>
      </c>
      <c r="BY99" s="218">
        <f t="shared" ref="BY99:BZ99" si="289">+BY76*BY30</f>
        <v>47341.289999999921</v>
      </c>
      <c r="BZ99" s="218">
        <f t="shared" si="289"/>
        <v>47318.19666666659</v>
      </c>
      <c r="CA99" s="218">
        <f>+CA76*CA30</f>
        <v>47324.669999999925</v>
      </c>
      <c r="CB99" s="218">
        <f>+CB76*CB30</f>
        <v>47318.196666666598</v>
      </c>
      <c r="CC99" s="218">
        <f>+CC76*CC30</f>
        <v>47421.313333333259</v>
      </c>
      <c r="CD99" s="218">
        <f>+CD76*CD30</f>
        <v>47474.489999999925</v>
      </c>
      <c r="CE99" s="218">
        <f>+CE76*CE30</f>
        <v>47474.48999999994</v>
      </c>
      <c r="CF99" s="396"/>
      <c r="CG99" s="218">
        <f t="shared" ref="CG99:CW99" si="290">+CG76*CG30</f>
        <v>28359.88</v>
      </c>
      <c r="CH99" s="218">
        <f t="shared" si="290"/>
        <v>28359.890000000003</v>
      </c>
      <c r="CI99" s="218">
        <f t="shared" si="290"/>
        <v>28427.979333333336</v>
      </c>
      <c r="CJ99" s="218">
        <f t="shared" si="290"/>
        <v>29518.226666666669</v>
      </c>
      <c r="CK99" s="218">
        <f t="shared" si="290"/>
        <v>32356.310666666672</v>
      </c>
      <c r="CL99" s="218">
        <f t="shared" si="290"/>
        <v>38029.462</v>
      </c>
      <c r="CM99" s="218">
        <f t="shared" si="290"/>
        <v>38056.795055555551</v>
      </c>
      <c r="CN99" s="218">
        <f t="shared" si="290"/>
        <v>37945.026666666672</v>
      </c>
      <c r="CO99" s="218">
        <f t="shared" si="290"/>
        <v>37648.556666666664</v>
      </c>
      <c r="CP99" s="218">
        <f t="shared" si="290"/>
        <v>37690.378666666664</v>
      </c>
      <c r="CQ99" s="218">
        <f t="shared" si="290"/>
        <v>37718.014666666662</v>
      </c>
      <c r="CR99" s="218">
        <f t="shared" si="290"/>
        <v>37731.480666666677</v>
      </c>
      <c r="CS99" s="218">
        <f t="shared" si="290"/>
        <v>37633.797333333343</v>
      </c>
      <c r="CT99" s="218">
        <f t="shared" si="290"/>
        <v>46981.112500000017</v>
      </c>
      <c r="CU99" s="218">
        <f t="shared" si="290"/>
        <v>46972.095000000059</v>
      </c>
      <c r="CV99" s="218">
        <f t="shared" si="290"/>
        <v>46974.030000000108</v>
      </c>
      <c r="CW99" s="218">
        <f t="shared" si="290"/>
        <v>46976.076666666777</v>
      </c>
      <c r="CX99" s="218">
        <f t="shared" ref="CX99" si="291">+CX76*CX30</f>
        <v>46995.509166666736</v>
      </c>
      <c r="CY99" s="218">
        <f>+CY76*CY30</f>
        <v>47261.085833333404</v>
      </c>
      <c r="CZ99" s="218">
        <f>+CZ76*CZ30</f>
        <v>47422.122500000063</v>
      </c>
    </row>
    <row r="100" spans="2:104">
      <c r="B100" s="90" t="s">
        <v>5</v>
      </c>
      <c r="C100" s="91" t="s">
        <v>6</v>
      </c>
      <c r="D100" s="92">
        <f t="shared" ref="D100:Q100" si="292">D77*D31</f>
        <v>22072.018351000002</v>
      </c>
      <c r="E100" s="92">
        <f t="shared" si="292"/>
        <v>21979.214276999999</v>
      </c>
      <c r="F100" s="92">
        <f t="shared" si="292"/>
        <v>21979.214277000003</v>
      </c>
      <c r="G100" s="92">
        <f t="shared" si="292"/>
        <v>21979.214277000003</v>
      </c>
      <c r="H100" s="92">
        <f t="shared" si="292"/>
        <v>29805.176276999999</v>
      </c>
      <c r="I100" s="92">
        <f t="shared" si="292"/>
        <v>29805.176276999999</v>
      </c>
      <c r="J100" s="92">
        <f t="shared" si="292"/>
        <v>29805.224517999999</v>
      </c>
      <c r="K100" s="92">
        <f t="shared" si="292"/>
        <v>29849.705258999998</v>
      </c>
      <c r="L100" s="92">
        <f t="shared" si="292"/>
        <v>29849.705258999998</v>
      </c>
      <c r="M100" s="92">
        <f t="shared" si="292"/>
        <v>29849.705258999998</v>
      </c>
      <c r="N100" s="92">
        <f t="shared" si="292"/>
        <v>29849.705258999998</v>
      </c>
      <c r="O100" s="92">
        <f t="shared" si="292"/>
        <v>31633.109015000002</v>
      </c>
      <c r="P100" s="92">
        <f t="shared" si="292"/>
        <v>35206.634721000002</v>
      </c>
      <c r="Q100" s="92">
        <f t="shared" si="292"/>
        <v>35206.634721000002</v>
      </c>
      <c r="R100" s="92">
        <v>35515.047051000001</v>
      </c>
      <c r="S100" s="92">
        <v>35682.438243000004</v>
      </c>
      <c r="T100" s="92">
        <v>35634.991950000003</v>
      </c>
      <c r="U100" s="92">
        <v>35634.991950000003</v>
      </c>
      <c r="V100" s="94">
        <v>35634.991950000003</v>
      </c>
      <c r="W100" s="94">
        <f t="shared" si="283"/>
        <v>35649.408000000003</v>
      </c>
      <c r="X100" s="94">
        <f t="shared" si="283"/>
        <v>35649.408000000003</v>
      </c>
      <c r="Y100" s="94">
        <f t="shared" si="283"/>
        <v>35634.336888000005</v>
      </c>
      <c r="Z100" s="94">
        <f t="shared" si="283"/>
        <v>35650.987650000003</v>
      </c>
      <c r="AA100" s="94">
        <f t="shared" si="283"/>
        <v>35628.705386000001</v>
      </c>
      <c r="AB100" s="94">
        <v>35559.817238000003</v>
      </c>
      <c r="AC100" s="94">
        <f t="shared" ref="AC100:AW100" si="293">+AC77*AC31</f>
        <v>35797.519152068948</v>
      </c>
      <c r="AD100" s="94">
        <f t="shared" si="293"/>
        <v>35770.35673996462</v>
      </c>
      <c r="AE100" s="94">
        <f t="shared" si="293"/>
        <v>36243.341226000004</v>
      </c>
      <c r="AF100" s="94">
        <f t="shared" si="293"/>
        <v>38792.359895335838</v>
      </c>
      <c r="AG100" s="94">
        <f t="shared" si="293"/>
        <v>38629.927698947387</v>
      </c>
      <c r="AH100" s="94">
        <f t="shared" si="293"/>
        <v>45675.8228525257</v>
      </c>
      <c r="AI100" s="94">
        <f t="shared" si="293"/>
        <v>50557.706666666672</v>
      </c>
      <c r="AJ100" s="94">
        <f t="shared" si="293"/>
        <v>54925.224000000002</v>
      </c>
      <c r="AK100" s="94">
        <f t="shared" si="293"/>
        <v>54925.128000000004</v>
      </c>
      <c r="AL100" s="94">
        <f t="shared" si="293"/>
        <v>54924.800000000003</v>
      </c>
      <c r="AM100" s="94">
        <f t="shared" si="293"/>
        <v>54925.128000000004</v>
      </c>
      <c r="AN100" s="94">
        <f t="shared" si="293"/>
        <v>54912.008000000002</v>
      </c>
      <c r="AO100" s="94">
        <f t="shared" si="293"/>
        <v>54878.095999999998</v>
      </c>
      <c r="AP100" s="94">
        <f t="shared" si="293"/>
        <v>54926.736000000004</v>
      </c>
      <c r="AQ100" s="94">
        <f t="shared" si="293"/>
        <v>54888.936000000002</v>
      </c>
      <c r="AR100" s="94">
        <f t="shared" si="293"/>
        <v>54926.736000000004</v>
      </c>
      <c r="AS100" s="94">
        <f t="shared" si="293"/>
        <v>54926.736000000004</v>
      </c>
      <c r="AT100" s="94">
        <f t="shared" si="293"/>
        <v>54926.736000000004</v>
      </c>
      <c r="AU100" s="94">
        <f t="shared" si="293"/>
        <v>54926.736000000004</v>
      </c>
      <c r="AV100" s="94">
        <f t="shared" si="293"/>
        <v>54926.736000000004</v>
      </c>
      <c r="AW100" s="94">
        <f t="shared" si="293"/>
        <v>54926.736000000004</v>
      </c>
      <c r="AX100" s="94">
        <v>59454.420404234224</v>
      </c>
      <c r="AY100" s="94">
        <v>61074.522615500005</v>
      </c>
      <c r="AZ100" s="94">
        <f t="shared" si="285"/>
        <v>61074.522615500005</v>
      </c>
      <c r="BA100" s="94">
        <f t="shared" si="285"/>
        <v>61074.522615500005</v>
      </c>
      <c r="BB100" s="94">
        <f t="shared" si="285"/>
        <v>61074.522615500005</v>
      </c>
      <c r="BC100" s="94">
        <f t="shared" si="285"/>
        <v>61110.738358060356</v>
      </c>
      <c r="BD100" s="94">
        <f t="shared" si="285"/>
        <v>61128.846229340525</v>
      </c>
      <c r="BE100" s="94">
        <f t="shared" si="285"/>
        <v>61127.770615499983</v>
      </c>
      <c r="BF100" s="94">
        <v>61127.770615500005</v>
      </c>
      <c r="BG100" s="94">
        <f t="shared" si="286"/>
        <v>61127.460480132992</v>
      </c>
      <c r="BH100" s="94">
        <f t="shared" si="286"/>
        <v>60983.110615500016</v>
      </c>
      <c r="BI100" s="94">
        <f t="shared" si="286"/>
        <v>60969.927450474934</v>
      </c>
      <c r="BJ100" s="94">
        <f t="shared" si="286"/>
        <v>61087.474619315799</v>
      </c>
      <c r="BK100" s="209">
        <f t="shared" si="286"/>
        <v>61087.474619315792</v>
      </c>
      <c r="BL100" s="209">
        <v>61087.474619315792</v>
      </c>
      <c r="BM100" s="209">
        <f t="shared" si="287"/>
        <v>61102.547697643793</v>
      </c>
      <c r="BN100" s="209">
        <f t="shared" si="287"/>
        <v>61087.474619315763</v>
      </c>
      <c r="BO100" s="218">
        <f t="shared" si="287"/>
        <v>61747.185947999991</v>
      </c>
      <c r="BP100" s="218">
        <f t="shared" si="287"/>
        <v>61747.185947999977</v>
      </c>
      <c r="BQ100" s="218">
        <f t="shared" si="287"/>
        <v>61747.185948000013</v>
      </c>
      <c r="BR100" s="218">
        <f t="shared" si="287"/>
        <v>61794.63343200001</v>
      </c>
      <c r="BS100" s="218">
        <f t="shared" si="287"/>
        <v>61747.185948000028</v>
      </c>
      <c r="BT100" s="218">
        <f t="shared" si="287"/>
        <v>61747.185948000006</v>
      </c>
      <c r="BU100" s="218">
        <f t="shared" ref="BU100:BV100" si="294">+BU77*BU31</f>
        <v>61877.678897999991</v>
      </c>
      <c r="BV100" s="218">
        <f t="shared" si="294"/>
        <v>61909.030190000005</v>
      </c>
      <c r="BW100" s="218">
        <f t="shared" ref="BW100" si="295">+BW77*BW31</f>
        <v>64942.167250000006</v>
      </c>
      <c r="BX100" s="218">
        <f t="shared" ref="BX100" si="296">+BX77*BX31</f>
        <v>64942.167249999984</v>
      </c>
      <c r="BY100" s="218">
        <f t="shared" ref="BY100:CA100" si="297">+BY77*BY31</f>
        <v>63597.683379954862</v>
      </c>
      <c r="BZ100" s="218">
        <f t="shared" si="297"/>
        <v>59583.456015859985</v>
      </c>
      <c r="CA100" s="218">
        <f t="shared" si="297"/>
        <v>59583.45601586</v>
      </c>
      <c r="CB100" s="218">
        <f t="shared" ref="CB100:CC100" si="298">+CB77*CB31</f>
        <v>59564.490245994864</v>
      </c>
      <c r="CC100" s="218">
        <f t="shared" si="298"/>
        <v>59747.088140434251</v>
      </c>
      <c r="CD100" s="218">
        <f t="shared" ref="CD100:CE100" si="299">+CD77*CD31</f>
        <v>59805.384611886278</v>
      </c>
      <c r="CE100" s="218">
        <f t="shared" si="299"/>
        <v>59834.537210902912</v>
      </c>
      <c r="CF100" s="396"/>
      <c r="CG100" s="218">
        <f t="shared" ref="CG100:CW100" si="300">+CG77*CG31</f>
        <v>22002.415295500003</v>
      </c>
      <c r="CH100" s="218">
        <f t="shared" si="300"/>
        <v>29816.320582749995</v>
      </c>
      <c r="CI100" s="218">
        <f t="shared" si="300"/>
        <v>30295.556198000002</v>
      </c>
      <c r="CJ100" s="218">
        <f t="shared" si="300"/>
        <v>35402.688684000001</v>
      </c>
      <c r="CK100" s="218">
        <f t="shared" si="300"/>
        <v>35649.12225</v>
      </c>
      <c r="CL100" s="218">
        <f t="shared" si="300"/>
        <v>35637.350681000004</v>
      </c>
      <c r="CM100" s="218">
        <f t="shared" si="300"/>
        <v>35892.442935583334</v>
      </c>
      <c r="CN100" s="218">
        <f t="shared" si="300"/>
        <v>44243.245333333332</v>
      </c>
      <c r="CO100" s="218">
        <f t="shared" si="300"/>
        <v>54925.07</v>
      </c>
      <c r="CP100" s="218">
        <f t="shared" si="300"/>
        <v>54901.443999999996</v>
      </c>
      <c r="CQ100" s="218">
        <f t="shared" si="300"/>
        <v>54926.736000000004</v>
      </c>
      <c r="CR100" s="218">
        <f t="shared" si="300"/>
        <v>58150.365975639237</v>
      </c>
      <c r="CS100" s="218">
        <f t="shared" si="300"/>
        <v>61083.576551140097</v>
      </c>
      <c r="CT100" s="218">
        <f t="shared" si="300"/>
        <v>61127.693081658108</v>
      </c>
      <c r="CU100" s="218">
        <f t="shared" si="300"/>
        <v>61031.996826151531</v>
      </c>
      <c r="CV100" s="218">
        <f t="shared" si="300"/>
        <v>61750.994912833135</v>
      </c>
      <c r="CW100" s="218">
        <f t="shared" si="300"/>
        <v>61759.047818999818</v>
      </c>
      <c r="CX100" s="218">
        <f t="shared" ref="CX100:CY100" si="301">+CX77*CX31</f>
        <v>64891.502037499835</v>
      </c>
      <c r="CY100" s="218">
        <f t="shared" si="301"/>
        <v>62070.429128024058</v>
      </c>
      <c r="CZ100" s="218">
        <f t="shared" ref="CZ100" si="302">+CZ77*CZ31</f>
        <v>59737.875052304465</v>
      </c>
    </row>
    <row r="101" spans="2:104">
      <c r="B101" s="90" t="s">
        <v>7</v>
      </c>
      <c r="C101" s="91" t="s">
        <v>8</v>
      </c>
      <c r="D101" s="92">
        <f t="shared" ref="D101:Q101" si="303">D78*D32</f>
        <v>35308.316483583367</v>
      </c>
      <c r="E101" s="92">
        <f t="shared" si="303"/>
        <v>35380.775284314688</v>
      </c>
      <c r="F101" s="92">
        <f t="shared" si="303"/>
        <v>35404.440789959408</v>
      </c>
      <c r="G101" s="92">
        <f t="shared" si="303"/>
        <v>35397.080003999996</v>
      </c>
      <c r="H101" s="92">
        <f t="shared" si="303"/>
        <v>35397.080003999996</v>
      </c>
      <c r="I101" s="92">
        <f t="shared" si="303"/>
        <v>35397.800080887326</v>
      </c>
      <c r="J101" s="92">
        <f t="shared" si="303"/>
        <v>35571.396489255218</v>
      </c>
      <c r="K101" s="92">
        <f t="shared" si="303"/>
        <v>35659.70208843617</v>
      </c>
      <c r="L101" s="92">
        <f t="shared" si="303"/>
        <v>35661.113302950595</v>
      </c>
      <c r="M101" s="92">
        <f t="shared" si="303"/>
        <v>35652.450545</v>
      </c>
      <c r="N101" s="92">
        <f t="shared" si="303"/>
        <v>35639.707100947198</v>
      </c>
      <c r="O101" s="92">
        <f t="shared" si="303"/>
        <v>35484.043415547741</v>
      </c>
      <c r="P101" s="92">
        <f t="shared" si="303"/>
        <v>35494.65226313837</v>
      </c>
      <c r="Q101" s="92">
        <f t="shared" si="303"/>
        <v>35430.558571275265</v>
      </c>
      <c r="R101" s="92">
        <v>35402.620544451078</v>
      </c>
      <c r="S101" s="92">
        <v>35400.342830812529</v>
      </c>
      <c r="T101" s="92">
        <v>35400.342830812529</v>
      </c>
      <c r="U101" s="92">
        <v>35400.853528937761</v>
      </c>
      <c r="V101" s="94">
        <v>35417.502287820389</v>
      </c>
      <c r="W101" s="94">
        <f t="shared" si="283"/>
        <v>35400.902996666671</v>
      </c>
      <c r="X101" s="94">
        <f t="shared" si="283"/>
        <v>35407.019666666667</v>
      </c>
      <c r="Y101" s="94">
        <f t="shared" si="283"/>
        <v>35439.398339000007</v>
      </c>
      <c r="Z101" s="94">
        <f t="shared" si="283"/>
        <v>35537.228031000006</v>
      </c>
      <c r="AA101" s="94">
        <f t="shared" si="283"/>
        <v>35487.72758233334</v>
      </c>
      <c r="AB101" s="94">
        <v>35461.395890333341</v>
      </c>
      <c r="AC101" s="94">
        <f t="shared" ref="AC101:AW101" si="304">+AC78*AC32</f>
        <v>35452.492624721599</v>
      </c>
      <c r="AD101" s="94">
        <f t="shared" si="304"/>
        <v>35414.178018348612</v>
      </c>
      <c r="AE101" s="94">
        <f t="shared" si="304"/>
        <v>35421.34268123348</v>
      </c>
      <c r="AF101" s="94">
        <f t="shared" si="304"/>
        <v>35488.769262367736</v>
      </c>
      <c r="AG101" s="94">
        <f t="shared" si="304"/>
        <v>35391.009740798436</v>
      </c>
      <c r="AH101" s="94">
        <f t="shared" si="304"/>
        <v>35376.405811224744</v>
      </c>
      <c r="AI101" s="94">
        <f t="shared" si="304"/>
        <v>35364.456108991231</v>
      </c>
      <c r="AJ101" s="94">
        <f t="shared" si="304"/>
        <v>35372.016759168153</v>
      </c>
      <c r="AK101" s="94">
        <f t="shared" si="304"/>
        <v>36302.284807848533</v>
      </c>
      <c r="AL101" s="94">
        <f t="shared" si="304"/>
        <v>38164.602985518941</v>
      </c>
      <c r="AM101" s="94">
        <f t="shared" si="304"/>
        <v>38163.687265168846</v>
      </c>
      <c r="AN101" s="94">
        <f t="shared" si="304"/>
        <v>38173.569555787275</v>
      </c>
      <c r="AO101" s="94">
        <f t="shared" si="304"/>
        <v>38150.867180267334</v>
      </c>
      <c r="AP101" s="94">
        <f t="shared" si="304"/>
        <v>38150.867180267334</v>
      </c>
      <c r="AQ101" s="94">
        <f t="shared" si="304"/>
        <v>38178.312340000004</v>
      </c>
      <c r="AR101" s="94">
        <f t="shared" si="304"/>
        <v>38178.312340000004</v>
      </c>
      <c r="AS101" s="94">
        <f t="shared" si="304"/>
        <v>39968.234623333316</v>
      </c>
      <c r="AT101" s="94">
        <f t="shared" si="304"/>
        <v>39931.071635650653</v>
      </c>
      <c r="AU101" s="94">
        <f t="shared" si="304"/>
        <v>51485.627905529996</v>
      </c>
      <c r="AV101" s="94">
        <f t="shared" si="304"/>
        <v>51485.627905529996</v>
      </c>
      <c r="AW101" s="94">
        <f t="shared" si="304"/>
        <v>51458.157995887501</v>
      </c>
      <c r="AX101" s="94">
        <v>51446.10961936001</v>
      </c>
      <c r="AY101" s="94">
        <v>51454.401739366127</v>
      </c>
      <c r="AZ101" s="94">
        <f t="shared" si="285"/>
        <v>51446.10961936001</v>
      </c>
      <c r="BA101" s="94">
        <f t="shared" si="285"/>
        <v>51446.10961936001</v>
      </c>
      <c r="BB101" s="94">
        <f t="shared" si="285"/>
        <v>51445.892387319625</v>
      </c>
      <c r="BC101" s="94">
        <f t="shared" si="285"/>
        <v>51447.070706568978</v>
      </c>
      <c r="BD101" s="94">
        <f t="shared" si="285"/>
        <v>51008.411194882712</v>
      </c>
      <c r="BE101" s="94">
        <f t="shared" si="285"/>
        <v>51105.584578570022</v>
      </c>
      <c r="BF101" s="94">
        <v>51105.584578570015</v>
      </c>
      <c r="BG101" s="94">
        <f t="shared" si="286"/>
        <v>51105.584578570015</v>
      </c>
      <c r="BH101" s="94">
        <f t="shared" si="286"/>
        <v>51108.530443570024</v>
      </c>
      <c r="BI101" s="94">
        <f t="shared" si="286"/>
        <v>51108.530443570031</v>
      </c>
      <c r="BJ101" s="94">
        <f t="shared" si="286"/>
        <v>51108.530443570024</v>
      </c>
      <c r="BK101" s="209">
        <f t="shared" si="286"/>
        <v>51108.530443570024</v>
      </c>
      <c r="BL101" s="209">
        <v>51108.530443570031</v>
      </c>
      <c r="BM101" s="209">
        <f t="shared" si="287"/>
        <v>51108.530443570031</v>
      </c>
      <c r="BN101" s="209">
        <f t="shared" si="287"/>
        <v>51123.53167754085</v>
      </c>
      <c r="BO101" s="218">
        <f t="shared" si="287"/>
        <v>51131.032294526187</v>
      </c>
      <c r="BP101" s="218">
        <f t="shared" si="287"/>
        <v>51131.032294526267</v>
      </c>
      <c r="BQ101" s="218">
        <f t="shared" si="287"/>
        <v>51131.032294526267</v>
      </c>
      <c r="BR101" s="218">
        <f t="shared" si="287"/>
        <v>51134.271297062958</v>
      </c>
      <c r="BS101" s="218">
        <f t="shared" si="287"/>
        <v>51134.271297062973</v>
      </c>
      <c r="BT101" s="218">
        <f t="shared" si="287"/>
        <v>51134.271297062922</v>
      </c>
      <c r="BU101" s="218">
        <f t="shared" ref="BU101:BV101" si="305">+BU78*BU32</f>
        <v>51134.297630416935</v>
      </c>
      <c r="BV101" s="218">
        <f t="shared" si="305"/>
        <v>51146.768667961696</v>
      </c>
      <c r="BW101" s="218">
        <f t="shared" ref="BW101" si="306">+BW78*BW32</f>
        <v>51150.268809591806</v>
      </c>
      <c r="BX101" s="218">
        <f t="shared" ref="BX101" si="307">+BX78*BX32</f>
        <v>51150.268809591806</v>
      </c>
      <c r="BY101" s="218">
        <f t="shared" ref="BY101:CA101" si="308">+BY78*BY32</f>
        <v>51150.268809591806</v>
      </c>
      <c r="BZ101" s="218">
        <f t="shared" si="308"/>
        <v>51150.26880959182</v>
      </c>
      <c r="CA101" s="218">
        <f t="shared" si="308"/>
        <v>51165.423654794045</v>
      </c>
      <c r="CB101" s="218">
        <f t="shared" ref="CB101:CC101" si="309">+CB78*CB32</f>
        <v>51165.423654794053</v>
      </c>
      <c r="CC101" s="218">
        <f t="shared" si="309"/>
        <v>51165.42365479406</v>
      </c>
      <c r="CD101" s="218">
        <f t="shared" ref="CD101:CE101" si="310">+CD78*CD32</f>
        <v>51165.42365479406</v>
      </c>
      <c r="CE101" s="218">
        <f t="shared" si="310"/>
        <v>57018.962530500081</v>
      </c>
      <c r="CF101" s="396"/>
      <c r="CG101" s="218">
        <f t="shared" ref="CG101:CW101" si="311">+CG78*CG32</f>
        <v>35372.653140464361</v>
      </c>
      <c r="CH101" s="218">
        <f t="shared" si="311"/>
        <v>35506.49466564467</v>
      </c>
      <c r="CI101" s="218">
        <f t="shared" si="311"/>
        <v>35609.529808382067</v>
      </c>
      <c r="CJ101" s="218">
        <f t="shared" si="311"/>
        <v>35432.089954185933</v>
      </c>
      <c r="CK101" s="218">
        <f t="shared" si="311"/>
        <v>35420.596936666669</v>
      </c>
      <c r="CL101" s="218">
        <f t="shared" si="311"/>
        <v>35462.646679750003</v>
      </c>
      <c r="CM101" s="218">
        <f t="shared" si="311"/>
        <v>35436.083487186719</v>
      </c>
      <c r="CN101" s="218">
        <f t="shared" si="311"/>
        <v>35405.046945383947</v>
      </c>
      <c r="CO101" s="218">
        <f t="shared" si="311"/>
        <v>37000.647954426116</v>
      </c>
      <c r="CP101" s="218">
        <f t="shared" si="311"/>
        <v>38184.436675000004</v>
      </c>
      <c r="CQ101" s="218">
        <f t="shared" si="311"/>
        <v>50910.178939075624</v>
      </c>
      <c r="CR101" s="218">
        <f t="shared" si="311"/>
        <v>51461.139224012535</v>
      </c>
      <c r="CS101" s="218">
        <f t="shared" si="311"/>
        <v>51446.295583152154</v>
      </c>
      <c r="CT101" s="218">
        <f t="shared" si="311"/>
        <v>51102.653888724446</v>
      </c>
      <c r="CU101" s="218">
        <f t="shared" si="311"/>
        <v>51108.530443569878</v>
      </c>
      <c r="CV101" s="218">
        <f t="shared" si="311"/>
        <v>51117.906214801442</v>
      </c>
      <c r="CW101" s="218">
        <f t="shared" si="311"/>
        <v>51132.6517957943</v>
      </c>
      <c r="CX101" s="218">
        <f t="shared" ref="CX101:CY101" si="312">+CX78*CX32</f>
        <v>51141.401601258069</v>
      </c>
      <c r="CY101" s="218">
        <f t="shared" si="312"/>
        <v>51154.057520892085</v>
      </c>
      <c r="CZ101" s="218">
        <f t="shared" ref="CZ101" si="313">+CZ78*CZ32</f>
        <v>57018.96253049963</v>
      </c>
    </row>
    <row r="102" spans="2:104">
      <c r="B102" s="90" t="s">
        <v>9</v>
      </c>
      <c r="C102" s="91" t="s">
        <v>6</v>
      </c>
      <c r="D102" s="92">
        <f t="shared" ref="D102:Q102" si="314">D79*D33</f>
        <v>25682.740201944001</v>
      </c>
      <c r="E102" s="92">
        <f t="shared" si="314"/>
        <v>25675.549534656006</v>
      </c>
      <c r="F102" s="92">
        <f t="shared" si="314"/>
        <v>25696.706160006004</v>
      </c>
      <c r="G102" s="92">
        <f t="shared" si="314"/>
        <v>30158.141908757378</v>
      </c>
      <c r="H102" s="92">
        <f t="shared" si="314"/>
        <v>30946.27818633382</v>
      </c>
      <c r="I102" s="92">
        <f t="shared" si="314"/>
        <v>30939.741279847363</v>
      </c>
      <c r="J102" s="92">
        <f t="shared" si="314"/>
        <v>30951.768137074174</v>
      </c>
      <c r="K102" s="92">
        <f t="shared" si="314"/>
        <v>36179.429047411701</v>
      </c>
      <c r="L102" s="92">
        <f t="shared" si="314"/>
        <v>36170.311682098501</v>
      </c>
      <c r="M102" s="92">
        <f t="shared" si="314"/>
        <v>36141.980902444069</v>
      </c>
      <c r="N102" s="92">
        <f t="shared" si="314"/>
        <v>36141.980902444069</v>
      </c>
      <c r="O102" s="92">
        <f t="shared" si="314"/>
        <v>36161.200815000004</v>
      </c>
      <c r="P102" s="92">
        <f t="shared" si="314"/>
        <v>36161.200815000004</v>
      </c>
      <c r="Q102" s="92">
        <f t="shared" si="314"/>
        <v>36161.200815000004</v>
      </c>
      <c r="R102" s="92">
        <v>36161.200815000004</v>
      </c>
      <c r="S102" s="92">
        <v>36225.029061906826</v>
      </c>
      <c r="T102" s="92">
        <v>36225.029061906826</v>
      </c>
      <c r="U102" s="92">
        <v>36225.068518890286</v>
      </c>
      <c r="V102" s="94">
        <v>36225.068518890286</v>
      </c>
      <c r="W102" s="94">
        <f t="shared" si="283"/>
        <v>36245.93</v>
      </c>
      <c r="X102" s="94">
        <f t="shared" si="283"/>
        <v>36245.93</v>
      </c>
      <c r="Y102" s="94">
        <f t="shared" si="283"/>
        <v>36224.9977</v>
      </c>
      <c r="Z102" s="94">
        <f t="shared" si="283"/>
        <v>36224.9977</v>
      </c>
      <c r="AA102" s="94">
        <f t="shared" si="283"/>
        <v>36224.9977</v>
      </c>
      <c r="AB102" s="94">
        <v>36224.9977</v>
      </c>
      <c r="AC102" s="94">
        <f t="shared" ref="AC102:AW102" si="315">+AC79*AC33</f>
        <v>36222.054890720305</v>
      </c>
      <c r="AD102" s="94">
        <f t="shared" si="315"/>
        <v>36222.858568613454</v>
      </c>
      <c r="AE102" s="94">
        <f t="shared" si="315"/>
        <v>36221.452132300445</v>
      </c>
      <c r="AF102" s="94">
        <f t="shared" si="315"/>
        <v>36223.370000000003</v>
      </c>
      <c r="AG102" s="94">
        <f t="shared" si="315"/>
        <v>36225.123479039597</v>
      </c>
      <c r="AH102" s="94">
        <f t="shared" si="315"/>
        <v>36260.751981275418</v>
      </c>
      <c r="AI102" s="94">
        <f t="shared" si="315"/>
        <v>36049.789580734039</v>
      </c>
      <c r="AJ102" s="94">
        <f t="shared" si="315"/>
        <v>36502.045978382048</v>
      </c>
      <c r="AK102" s="94">
        <f t="shared" si="315"/>
        <v>36502.045978382048</v>
      </c>
      <c r="AL102" s="94">
        <f t="shared" si="315"/>
        <v>36502.276123155127</v>
      </c>
      <c r="AM102" s="94">
        <f t="shared" si="315"/>
        <v>36502.045978382048</v>
      </c>
      <c r="AN102" s="94">
        <f t="shared" si="315"/>
        <v>36502.045978382048</v>
      </c>
      <c r="AO102" s="94">
        <f t="shared" si="315"/>
        <v>36924.526026103755</v>
      </c>
      <c r="AP102" s="94">
        <f t="shared" si="315"/>
        <v>36890.017461271949</v>
      </c>
      <c r="AQ102" s="94">
        <f t="shared" si="315"/>
        <v>36914.898860000001</v>
      </c>
      <c r="AR102" s="94">
        <f t="shared" si="315"/>
        <v>36914.898860000001</v>
      </c>
      <c r="AS102" s="94">
        <f t="shared" si="315"/>
        <v>36914.898860000001</v>
      </c>
      <c r="AT102" s="94">
        <f t="shared" si="315"/>
        <v>36890.017461271949</v>
      </c>
      <c r="AU102" s="94">
        <f t="shared" si="315"/>
        <v>41364.941670136795</v>
      </c>
      <c r="AV102" s="94">
        <f t="shared" si="315"/>
        <v>41364.941670136795</v>
      </c>
      <c r="AW102" s="94">
        <f t="shared" si="315"/>
        <v>41364.941670136803</v>
      </c>
      <c r="AX102" s="94">
        <v>41364.875668170011</v>
      </c>
      <c r="AY102" s="94">
        <v>41364.875668170011</v>
      </c>
      <c r="AZ102" s="94">
        <f t="shared" si="285"/>
        <v>41364.875668170011</v>
      </c>
      <c r="BA102" s="94">
        <f t="shared" si="285"/>
        <v>40994.632956431611</v>
      </c>
      <c r="BB102" s="94">
        <f t="shared" si="285"/>
        <v>41364.875668170011</v>
      </c>
      <c r="BC102" s="94">
        <f t="shared" si="285"/>
        <v>41311.287260488687</v>
      </c>
      <c r="BD102" s="94">
        <f t="shared" si="285"/>
        <v>40200.559125273503</v>
      </c>
      <c r="BE102" s="94">
        <f t="shared" si="285"/>
        <v>40229.452124059935</v>
      </c>
      <c r="BF102" s="94">
        <v>40229.452124059935</v>
      </c>
      <c r="BG102" s="94">
        <f t="shared" si="286"/>
        <v>40229.570180026501</v>
      </c>
      <c r="BH102" s="94">
        <f t="shared" si="286"/>
        <v>41279.695674059913</v>
      </c>
      <c r="BI102" s="94">
        <f t="shared" si="286"/>
        <v>41279.69567405992</v>
      </c>
      <c r="BJ102" s="94">
        <f t="shared" si="286"/>
        <v>41279.695674059927</v>
      </c>
      <c r="BK102" s="209">
        <f t="shared" si="286"/>
        <v>41279.695674059927</v>
      </c>
      <c r="BL102" s="209">
        <v>41888.987499811657</v>
      </c>
      <c r="BM102" s="209">
        <f t="shared" si="287"/>
        <v>41614.796839890347</v>
      </c>
      <c r="BN102" s="209">
        <f t="shared" si="287"/>
        <v>41283.905296291116</v>
      </c>
      <c r="BO102" s="218">
        <f t="shared" si="287"/>
        <v>41287.443367999993</v>
      </c>
      <c r="BP102" s="218">
        <f t="shared" si="287"/>
        <v>41274.358750666579</v>
      </c>
      <c r="BQ102" s="218">
        <f t="shared" si="287"/>
        <v>41287.44336799992</v>
      </c>
      <c r="BR102" s="218">
        <f t="shared" si="287"/>
        <v>41287.443367999913</v>
      </c>
      <c r="BS102" s="218">
        <f t="shared" si="287"/>
        <v>41287.44336799992</v>
      </c>
      <c r="BT102" s="218">
        <f t="shared" si="287"/>
        <v>41287.44336799992</v>
      </c>
      <c r="BU102" s="218">
        <f t="shared" ref="BU102:BV102" si="316">+BU79*BU33</f>
        <v>41287.443367999927</v>
      </c>
      <c r="BV102" s="218">
        <f t="shared" si="316"/>
        <v>41255.528108666593</v>
      </c>
      <c r="BW102" s="218">
        <f>+BW79*BW33</f>
        <v>41255.606753999913</v>
      </c>
      <c r="BX102" s="218">
        <f>+BX79*BX33</f>
        <v>40846.606782666589</v>
      </c>
      <c r="BY102" s="218">
        <f>+BY79*BY33</f>
        <v>40642.10679699992</v>
      </c>
      <c r="BZ102" s="218">
        <f>+BZ79*BZ33</f>
        <v>40555.07836266658</v>
      </c>
      <c r="CA102" s="218">
        <f t="shared" ref="CA102:CB118" si="317">+CA79*CA33</f>
        <v>40381.021493999913</v>
      </c>
      <c r="CB102" s="218">
        <f t="shared" si="317"/>
        <v>40381.021493999928</v>
      </c>
      <c r="CC102" s="218">
        <f t="shared" ref="CC102:CE102" si="318">+CC79*CC33</f>
        <v>40381.021493999913</v>
      </c>
      <c r="CD102" s="218">
        <f t="shared" si="318"/>
        <v>40412.445219999907</v>
      </c>
      <c r="CE102" s="218">
        <f t="shared" si="318"/>
        <v>40435.788137999909</v>
      </c>
      <c r="CF102" s="396"/>
      <c r="CG102" s="218">
        <f t="shared" ref="CG102:CW102" si="319">+CG79*CG33</f>
        <v>28510.096127986475</v>
      </c>
      <c r="CH102" s="218">
        <f t="shared" si="319"/>
        <v>36168.969732225567</v>
      </c>
      <c r="CI102" s="218">
        <f t="shared" si="319"/>
        <v>36150.581954326939</v>
      </c>
      <c r="CJ102" s="218">
        <f t="shared" si="319"/>
        <v>36177.157876726706</v>
      </c>
      <c r="CK102" s="218">
        <f t="shared" si="319"/>
        <v>36246.122465</v>
      </c>
      <c r="CL102" s="218">
        <f t="shared" si="319"/>
        <v>36224.9977</v>
      </c>
      <c r="CM102" s="218">
        <f t="shared" si="319"/>
        <v>36221.940731928669</v>
      </c>
      <c r="CN102" s="218">
        <f t="shared" si="319"/>
        <v>36189.835414970701</v>
      </c>
      <c r="CO102" s="218">
        <f t="shared" si="319"/>
        <v>36502.103514575319</v>
      </c>
      <c r="CP102" s="218">
        <f t="shared" si="319"/>
        <v>36826.473530000003</v>
      </c>
      <c r="CQ102" s="218">
        <f t="shared" si="319"/>
        <v>41364.941670136795</v>
      </c>
      <c r="CR102" s="218">
        <f t="shared" si="319"/>
        <v>41364.875668170011</v>
      </c>
      <c r="CS102" s="218">
        <f t="shared" si="319"/>
        <v>41258.917888315074</v>
      </c>
      <c r="CT102" s="218">
        <f t="shared" si="319"/>
        <v>40229.481638052093</v>
      </c>
      <c r="CU102" s="218">
        <f t="shared" si="319"/>
        <v>41279.695674060422</v>
      </c>
      <c r="CV102" s="218">
        <f t="shared" si="319"/>
        <v>41521.456858250465</v>
      </c>
      <c r="CW102" s="218">
        <f t="shared" si="319"/>
        <v>41284.172213667152</v>
      </c>
      <c r="CX102" s="218">
        <f t="shared" ref="CX102:CY102" si="320">+CX79*CX33</f>
        <v>41271.5053996672</v>
      </c>
      <c r="CY102" s="218">
        <f t="shared" si="320"/>
        <v>40606.203359083818</v>
      </c>
      <c r="CZ102" s="218">
        <f t="shared" ref="CZ102" si="321">+CZ79*CZ33</f>
        <v>40402.56908650048</v>
      </c>
    </row>
    <row r="103" spans="2:104">
      <c r="B103" s="90" t="s">
        <v>10</v>
      </c>
      <c r="C103" s="91" t="s">
        <v>11</v>
      </c>
      <c r="D103" s="92">
        <f t="shared" ref="D103:Q103" si="322">D80*D34</f>
        <v>23571.150292273396</v>
      </c>
      <c r="E103" s="92">
        <f t="shared" si="322"/>
        <v>23558.747991055661</v>
      </c>
      <c r="F103" s="92">
        <f t="shared" si="322"/>
        <v>23558.747991055661</v>
      </c>
      <c r="G103" s="92">
        <f t="shared" si="322"/>
        <v>23558.747991055661</v>
      </c>
      <c r="H103" s="92">
        <f t="shared" si="322"/>
        <v>23558.747991055661</v>
      </c>
      <c r="I103" s="92">
        <f t="shared" si="322"/>
        <v>23565.697918354203</v>
      </c>
      <c r="J103" s="92">
        <f t="shared" si="322"/>
        <v>23568.854976813462</v>
      </c>
      <c r="K103" s="92">
        <f t="shared" si="322"/>
        <v>23570.054619039907</v>
      </c>
      <c r="L103" s="92">
        <f t="shared" si="322"/>
        <v>23662.162626125988</v>
      </c>
      <c r="M103" s="92">
        <f t="shared" si="322"/>
        <v>23808.164470963318</v>
      </c>
      <c r="N103" s="92">
        <f t="shared" si="322"/>
        <v>23808.164470963318</v>
      </c>
      <c r="O103" s="92">
        <f t="shared" si="322"/>
        <v>25348.226537169136</v>
      </c>
      <c r="P103" s="92">
        <f t="shared" si="322"/>
        <v>25513.047166106568</v>
      </c>
      <c r="Q103" s="92">
        <f t="shared" si="322"/>
        <v>25509.698</v>
      </c>
      <c r="R103" s="92">
        <v>25523.415047629809</v>
      </c>
      <c r="S103" s="92">
        <v>30728.271371554209</v>
      </c>
      <c r="T103" s="92">
        <v>30717.025000000001</v>
      </c>
      <c r="U103" s="92">
        <v>30728.778233474728</v>
      </c>
      <c r="V103" s="94">
        <v>30728.778233474728</v>
      </c>
      <c r="W103" s="94">
        <f t="shared" si="283"/>
        <v>30709.416533333333</v>
      </c>
      <c r="X103" s="94">
        <f t="shared" si="283"/>
        <v>30709.495999999999</v>
      </c>
      <c r="Y103" s="94">
        <f t="shared" si="283"/>
        <v>30733.678260999994</v>
      </c>
      <c r="Z103" s="94">
        <f t="shared" si="283"/>
        <v>30725.522727899992</v>
      </c>
      <c r="AA103" s="94">
        <f t="shared" si="283"/>
        <v>31383.147309799991</v>
      </c>
      <c r="AB103" s="94">
        <v>31802.162420599994</v>
      </c>
      <c r="AC103" s="94">
        <f t="shared" ref="AC103:AW103" si="323">+AC80*AC34</f>
        <v>31627.171604125495</v>
      </c>
      <c r="AD103" s="94">
        <f t="shared" si="323"/>
        <v>31627.245402750323</v>
      </c>
      <c r="AE103" s="94">
        <f t="shared" si="323"/>
        <v>31601.418025536826</v>
      </c>
      <c r="AF103" s="94">
        <f t="shared" si="323"/>
        <v>32988.589515399995</v>
      </c>
      <c r="AG103" s="94">
        <f t="shared" si="323"/>
        <v>32993.076656284946</v>
      </c>
      <c r="AH103" s="94">
        <f t="shared" si="323"/>
        <v>32994.817197866185</v>
      </c>
      <c r="AI103" s="94">
        <f t="shared" si="323"/>
        <v>32994.817197866185</v>
      </c>
      <c r="AJ103" s="94">
        <f t="shared" si="323"/>
        <v>33032.074251642254</v>
      </c>
      <c r="AK103" s="94">
        <f t="shared" si="323"/>
        <v>33077.976406747359</v>
      </c>
      <c r="AL103" s="94">
        <f t="shared" si="323"/>
        <v>33034.4916705051</v>
      </c>
      <c r="AM103" s="94">
        <f t="shared" si="323"/>
        <v>33026.194266016799</v>
      </c>
      <c r="AN103" s="94">
        <f t="shared" si="323"/>
        <v>33035.707580758659</v>
      </c>
      <c r="AO103" s="94">
        <f t="shared" si="323"/>
        <v>33035.707580758659</v>
      </c>
      <c r="AP103" s="94">
        <f t="shared" si="323"/>
        <v>33035.707580758659</v>
      </c>
      <c r="AQ103" s="94">
        <f t="shared" si="323"/>
        <v>33024.363529999995</v>
      </c>
      <c r="AR103" s="94">
        <f t="shared" si="323"/>
        <v>33024.536290000004</v>
      </c>
      <c r="AS103" s="94">
        <f t="shared" si="323"/>
        <v>33024.536290000004</v>
      </c>
      <c r="AT103" s="94">
        <f t="shared" si="323"/>
        <v>32997.929128399999</v>
      </c>
      <c r="AU103" s="94">
        <f t="shared" si="323"/>
        <v>32983.513235674538</v>
      </c>
      <c r="AV103" s="94">
        <f t="shared" si="323"/>
        <v>32997.694857299401</v>
      </c>
      <c r="AW103" s="94">
        <f t="shared" si="323"/>
        <v>33016.206384266065</v>
      </c>
      <c r="AX103" s="94">
        <v>33055.14007859728</v>
      </c>
      <c r="AY103" s="94">
        <v>33060.419128399997</v>
      </c>
      <c r="AZ103" s="94">
        <f t="shared" si="285"/>
        <v>33066.439710101069</v>
      </c>
      <c r="BA103" s="94">
        <f t="shared" si="285"/>
        <v>33066.439710101069</v>
      </c>
      <c r="BB103" s="94">
        <f t="shared" si="285"/>
        <v>33066.439710101069</v>
      </c>
      <c r="BC103" s="94">
        <f t="shared" si="285"/>
        <v>33064.424633114118</v>
      </c>
      <c r="BD103" s="94">
        <f t="shared" si="285"/>
        <v>33057.859713592916</v>
      </c>
      <c r="BE103" s="94">
        <f t="shared" si="285"/>
        <v>32869.484742308465</v>
      </c>
      <c r="BF103" s="94">
        <v>32739.33412840002</v>
      </c>
      <c r="BG103" s="94">
        <f t="shared" si="286"/>
        <v>32739.334128400005</v>
      </c>
      <c r="BH103" s="94">
        <f t="shared" si="286"/>
        <v>39060.639433923665</v>
      </c>
      <c r="BI103" s="94">
        <f t="shared" si="286"/>
        <v>39002.416139652079</v>
      </c>
      <c r="BJ103" s="94">
        <f t="shared" si="286"/>
        <v>39002.416139652101</v>
      </c>
      <c r="BK103" s="209">
        <f t="shared" si="286"/>
        <v>39002.416139652087</v>
      </c>
      <c r="BL103" s="209">
        <v>39067.061912659527</v>
      </c>
      <c r="BM103" s="209">
        <f t="shared" si="287"/>
        <v>39067.061912659527</v>
      </c>
      <c r="BN103" s="209">
        <f t="shared" si="287"/>
        <v>39067.061912659505</v>
      </c>
      <c r="BO103" s="218">
        <f t="shared" si="287"/>
        <v>39084.231387999993</v>
      </c>
      <c r="BP103" s="218">
        <f t="shared" si="287"/>
        <v>39084.231388000015</v>
      </c>
      <c r="BQ103" s="218">
        <f t="shared" si="287"/>
        <v>39084.231388000007</v>
      </c>
      <c r="BR103" s="218">
        <f t="shared" si="287"/>
        <v>39084.231388000007</v>
      </c>
      <c r="BS103" s="218">
        <f t="shared" si="287"/>
        <v>39084.231388000007</v>
      </c>
      <c r="BT103" s="218">
        <f t="shared" si="287"/>
        <v>39084.231388</v>
      </c>
      <c r="BU103" s="218">
        <f t="shared" ref="BU103:BV103" si="324">+BU80*BU34</f>
        <v>39022.730676000021</v>
      </c>
      <c r="BV103" s="218">
        <f t="shared" si="324"/>
        <v>39022.730676000014</v>
      </c>
      <c r="BW103" s="218">
        <f t="shared" ref="BW103:BX103" si="325">+BW80*BW34</f>
        <v>39022.730676000014</v>
      </c>
      <c r="BX103" s="218">
        <f t="shared" si="325"/>
        <v>39087.32650266667</v>
      </c>
      <c r="BY103" s="218">
        <f t="shared" ref="BY103:BZ103" si="326">+BY80*BY34</f>
        <v>39099.56983600001</v>
      </c>
      <c r="BZ103" s="218">
        <f t="shared" si="326"/>
        <v>39099.569835999988</v>
      </c>
      <c r="CA103" s="218">
        <f t="shared" si="317"/>
        <v>39099.569836000002</v>
      </c>
      <c r="CB103" s="218">
        <f t="shared" si="317"/>
        <v>39099.569836000002</v>
      </c>
      <c r="CC103" s="218">
        <f t="shared" ref="CC103:CE103" si="327">+CC80*CC34</f>
        <v>39099.569835999988</v>
      </c>
      <c r="CD103" s="218">
        <f t="shared" si="327"/>
        <v>39099.569836000002</v>
      </c>
      <c r="CE103" s="218">
        <f t="shared" si="327"/>
        <v>39099.569835999981</v>
      </c>
      <c r="CF103" s="396"/>
      <c r="CG103" s="218">
        <f t="shared" ref="CG103:CW103" si="328">+CG80*CG34</f>
        <v>23561.848566360095</v>
      </c>
      <c r="CH103" s="218">
        <f t="shared" si="328"/>
        <v>23565.838876315807</v>
      </c>
      <c r="CI103" s="218">
        <f t="shared" si="328"/>
        <v>23911.778612918268</v>
      </c>
      <c r="CJ103" s="218">
        <f t="shared" si="328"/>
        <v>26998.57314941705</v>
      </c>
      <c r="CK103" s="218">
        <f t="shared" si="328"/>
        <v>30709.091713333331</v>
      </c>
      <c r="CL103" s="218">
        <f t="shared" si="328"/>
        <v>30891.954339674994</v>
      </c>
      <c r="CM103" s="218">
        <f t="shared" si="328"/>
        <v>31620.696310165913</v>
      </c>
      <c r="CN103" s="218">
        <f t="shared" si="328"/>
        <v>32992.82514185433</v>
      </c>
      <c r="CO103" s="218">
        <f t="shared" si="328"/>
        <v>33042.68414872788</v>
      </c>
      <c r="CP103" s="218">
        <f t="shared" si="328"/>
        <v>33024.307999999997</v>
      </c>
      <c r="CQ103" s="218">
        <f t="shared" si="328"/>
        <v>32994.325155218634</v>
      </c>
      <c r="CR103" s="218">
        <f t="shared" si="328"/>
        <v>33025.09982029385</v>
      </c>
      <c r="CS103" s="218">
        <f t="shared" si="328"/>
        <v>33065.935940854331</v>
      </c>
      <c r="CT103" s="218">
        <f t="shared" si="328"/>
        <v>32820.993938113177</v>
      </c>
      <c r="CU103" s="218">
        <f t="shared" si="328"/>
        <v>39016.971963219934</v>
      </c>
      <c r="CV103" s="218">
        <f t="shared" si="328"/>
        <v>39084.231388</v>
      </c>
      <c r="CW103" s="218">
        <f t="shared" si="328"/>
        <v>39084.231387999978</v>
      </c>
      <c r="CX103" s="218">
        <f t="shared" ref="CX103:CY103" si="329">+CX80*CX34</f>
        <v>39038.105853999972</v>
      </c>
      <c r="CY103" s="218">
        <f t="shared" si="329"/>
        <v>39096.509002666586</v>
      </c>
      <c r="CZ103" s="218">
        <f t="shared" ref="CZ103" si="330">+CZ80*CZ34</f>
        <v>39099.569835999981</v>
      </c>
    </row>
    <row r="104" spans="2:104">
      <c r="B104" s="90" t="s">
        <v>12</v>
      </c>
      <c r="C104" s="91" t="s">
        <v>4</v>
      </c>
      <c r="D104" s="92">
        <f t="shared" ref="D104:Q104" si="331">D81*D35</f>
        <v>9340.6815000000006</v>
      </c>
      <c r="E104" s="92">
        <f t="shared" si="331"/>
        <v>9340.6815000000006</v>
      </c>
      <c r="F104" s="92">
        <f t="shared" si="331"/>
        <v>9340.6710000000003</v>
      </c>
      <c r="G104" s="92">
        <f t="shared" si="331"/>
        <v>9340.6815000000006</v>
      </c>
      <c r="H104" s="92">
        <f t="shared" si="331"/>
        <v>18681.363000000001</v>
      </c>
      <c r="I104" s="92">
        <f t="shared" si="331"/>
        <v>18681.363000000001</v>
      </c>
      <c r="J104" s="92">
        <f t="shared" si="331"/>
        <v>18681.342000000001</v>
      </c>
      <c r="K104" s="92">
        <f t="shared" si="331"/>
        <v>18725.004000000001</v>
      </c>
      <c r="L104" s="92">
        <f t="shared" si="331"/>
        <v>18725.004000000001</v>
      </c>
      <c r="M104" s="92">
        <f t="shared" si="331"/>
        <v>18727.524000000001</v>
      </c>
      <c r="N104" s="92">
        <f t="shared" si="331"/>
        <v>18728.153999999999</v>
      </c>
      <c r="O104" s="92">
        <f t="shared" si="331"/>
        <v>18728.181</v>
      </c>
      <c r="P104" s="92">
        <f t="shared" si="331"/>
        <v>19209.759000000002</v>
      </c>
      <c r="Q104" s="92">
        <f t="shared" si="331"/>
        <v>19224.297000000002</v>
      </c>
      <c r="R104" s="92">
        <v>19224.297000000002</v>
      </c>
      <c r="S104" s="92">
        <v>19224.297000000002</v>
      </c>
      <c r="T104" s="92">
        <v>19224.297000000002</v>
      </c>
      <c r="U104" s="92">
        <v>19249.595999999998</v>
      </c>
      <c r="V104" s="94">
        <v>19249.595999999998</v>
      </c>
      <c r="W104" s="94">
        <f t="shared" si="283"/>
        <v>19249.332000000002</v>
      </c>
      <c r="X104" s="94">
        <f t="shared" si="283"/>
        <v>19249.2</v>
      </c>
      <c r="Y104" s="94">
        <f t="shared" si="283"/>
        <v>19247.892000000003</v>
      </c>
      <c r="Z104" s="94">
        <f t="shared" si="283"/>
        <v>19247.04</v>
      </c>
      <c r="AA104" s="94">
        <f t="shared" si="283"/>
        <v>19272.09</v>
      </c>
      <c r="AB104" s="94">
        <v>19247.04</v>
      </c>
      <c r="AC104" s="94">
        <f t="shared" ref="AC104:AW104" si="332">+AC81*AC35</f>
        <v>19247.04</v>
      </c>
      <c r="AD104" s="94">
        <f t="shared" si="332"/>
        <v>19247.274000000001</v>
      </c>
      <c r="AE104" s="94">
        <f t="shared" si="332"/>
        <v>19247.391000000003</v>
      </c>
      <c r="AF104" s="94">
        <f t="shared" si="332"/>
        <v>19247.742000000002</v>
      </c>
      <c r="AG104" s="94">
        <f t="shared" si="332"/>
        <v>19247.742000000006</v>
      </c>
      <c r="AH104" s="94">
        <f t="shared" si="332"/>
        <v>19297.692000000003</v>
      </c>
      <c r="AI104" s="94">
        <f t="shared" si="332"/>
        <v>19247.742000000002</v>
      </c>
      <c r="AJ104" s="94">
        <f t="shared" si="332"/>
        <v>19247.742000000002</v>
      </c>
      <c r="AK104" s="94">
        <f t="shared" si="332"/>
        <v>19247.742000000002</v>
      </c>
      <c r="AL104" s="94">
        <f t="shared" si="332"/>
        <v>19247.400000000001</v>
      </c>
      <c r="AM104" s="94">
        <f t="shared" si="332"/>
        <v>19247.256000000001</v>
      </c>
      <c r="AN104" s="94">
        <f t="shared" si="332"/>
        <v>19247.256000000001</v>
      </c>
      <c r="AO104" s="94">
        <f t="shared" si="332"/>
        <v>19247.256000000001</v>
      </c>
      <c r="AP104" s="94">
        <f t="shared" si="332"/>
        <v>19247.256000000001</v>
      </c>
      <c r="AQ104" s="94">
        <f t="shared" si="332"/>
        <v>19247.256000000001</v>
      </c>
      <c r="AR104" s="94">
        <f t="shared" si="332"/>
        <v>19247.256000000001</v>
      </c>
      <c r="AS104" s="94">
        <f t="shared" si="332"/>
        <v>19247.256000000001</v>
      </c>
      <c r="AT104" s="94">
        <f t="shared" si="332"/>
        <v>19247.256000000001</v>
      </c>
      <c r="AU104" s="94">
        <f t="shared" si="332"/>
        <v>19247.256000000001</v>
      </c>
      <c r="AV104" s="94">
        <f t="shared" si="332"/>
        <v>19246.81799999997</v>
      </c>
      <c r="AW104" s="94">
        <f t="shared" si="332"/>
        <v>19245.942000000003</v>
      </c>
      <c r="AX104" s="94">
        <v>19245.941999999999</v>
      </c>
      <c r="AY104" s="94">
        <v>19245.941999999999</v>
      </c>
      <c r="AZ104" s="94">
        <f t="shared" si="285"/>
        <v>19245.941999999999</v>
      </c>
      <c r="BA104" s="94">
        <f t="shared" si="285"/>
        <v>19245.941999999999</v>
      </c>
      <c r="BB104" s="94">
        <f t="shared" si="285"/>
        <v>19247.55</v>
      </c>
      <c r="BC104" s="94">
        <f t="shared" si="285"/>
        <v>19248.353999999999</v>
      </c>
      <c r="BD104" s="94">
        <f t="shared" si="285"/>
        <v>19248.353999999999</v>
      </c>
      <c r="BE104" s="94">
        <f t="shared" si="285"/>
        <v>19248.354000000003</v>
      </c>
      <c r="BF104" s="94">
        <v>19301.568000000003</v>
      </c>
      <c r="BG104" s="94">
        <f t="shared" si="286"/>
        <v>19328.175000000003</v>
      </c>
      <c r="BH104" s="94">
        <f t="shared" si="286"/>
        <v>19215.630000000008</v>
      </c>
      <c r="BI104" s="94">
        <f t="shared" si="286"/>
        <v>19215.630000000012</v>
      </c>
      <c r="BJ104" s="94">
        <f t="shared" si="286"/>
        <v>19215.630000000008</v>
      </c>
      <c r="BK104" s="209">
        <f t="shared" si="286"/>
        <v>19215.630000000008</v>
      </c>
      <c r="BL104" s="209">
        <v>19215.630000000005</v>
      </c>
      <c r="BM104" s="209">
        <f t="shared" si="287"/>
        <v>19215.629999999997</v>
      </c>
      <c r="BN104" s="209">
        <f t="shared" si="287"/>
        <v>19215.629999999997</v>
      </c>
      <c r="BO104" s="218">
        <f t="shared" si="287"/>
        <v>19215.63</v>
      </c>
      <c r="BP104" s="218">
        <f t="shared" si="287"/>
        <v>19215.629999999997</v>
      </c>
      <c r="BQ104" s="218">
        <f t="shared" si="287"/>
        <v>19215.629999999997</v>
      </c>
      <c r="BR104" s="218">
        <f t="shared" si="287"/>
        <v>19215.630000000005</v>
      </c>
      <c r="BS104" s="218">
        <f t="shared" si="287"/>
        <v>19215.630000000005</v>
      </c>
      <c r="BT104" s="218">
        <f t="shared" si="287"/>
        <v>19215.630000000005</v>
      </c>
      <c r="BU104" s="218">
        <f t="shared" ref="BU104:BV104" si="333">+BU81*BU35</f>
        <v>19215.630000000005</v>
      </c>
      <c r="BV104" s="218">
        <f t="shared" si="333"/>
        <v>19215.630000000012</v>
      </c>
      <c r="BW104" s="218">
        <f t="shared" ref="BW104:BX104" si="334">+BW81*BW35</f>
        <v>19221.056999999997</v>
      </c>
      <c r="BX104" s="218">
        <f t="shared" si="334"/>
        <v>19220.072999999993</v>
      </c>
      <c r="BY104" s="218">
        <f t="shared" ref="BY104:BZ104" si="335">+BY81*BY35</f>
        <v>19218.105</v>
      </c>
      <c r="BZ104" s="218">
        <f t="shared" si="335"/>
        <v>19218.105</v>
      </c>
      <c r="CA104" s="218">
        <f t="shared" si="317"/>
        <v>20920.377000000004</v>
      </c>
      <c r="CB104" s="218">
        <f t="shared" si="317"/>
        <v>21771.513000000003</v>
      </c>
      <c r="CC104" s="218">
        <f t="shared" ref="CC104:CE104" si="336">+CC81*CC35</f>
        <v>21771.513000000003</v>
      </c>
      <c r="CD104" s="218">
        <f t="shared" si="336"/>
        <v>21771.513000000017</v>
      </c>
      <c r="CE104" s="218">
        <f t="shared" si="336"/>
        <v>21771.513000000017</v>
      </c>
      <c r="CF104" s="396"/>
      <c r="CG104" s="218">
        <f t="shared" ref="CG104:CW104" si="337">+CG81*CG35</f>
        <v>9340.6788749999996</v>
      </c>
      <c r="CH104" s="218">
        <f t="shared" si="337"/>
        <v>18692.268</v>
      </c>
      <c r="CI104" s="218">
        <f t="shared" si="337"/>
        <v>18727.215749999999</v>
      </c>
      <c r="CJ104" s="218">
        <f t="shared" si="337"/>
        <v>19220.662500000002</v>
      </c>
      <c r="CK104" s="218">
        <f t="shared" si="337"/>
        <v>19243.205250000003</v>
      </c>
      <c r="CL104" s="218">
        <f t="shared" si="337"/>
        <v>19254.055500000002</v>
      </c>
      <c r="CM104" s="218">
        <f t="shared" si="337"/>
        <v>19247.186250000002</v>
      </c>
      <c r="CN104" s="218">
        <f t="shared" si="337"/>
        <v>19260.229500000005</v>
      </c>
      <c r="CO104" s="218">
        <f t="shared" si="337"/>
        <v>19247.535000000003</v>
      </c>
      <c r="CP104" s="218">
        <f t="shared" si="337"/>
        <v>19247.256000000001</v>
      </c>
      <c r="CQ104" s="218">
        <f t="shared" si="337"/>
        <v>19247.256000000001</v>
      </c>
      <c r="CR104" s="218">
        <f t="shared" si="337"/>
        <v>19246.160999999993</v>
      </c>
      <c r="CS104" s="218">
        <f t="shared" si="337"/>
        <v>19246.946999999996</v>
      </c>
      <c r="CT104" s="218">
        <f t="shared" si="337"/>
        <v>19281.612749999982</v>
      </c>
      <c r="CU104" s="218">
        <f t="shared" si="337"/>
        <v>19215.629999999983</v>
      </c>
      <c r="CV104" s="218">
        <f t="shared" si="337"/>
        <v>19215.629999999979</v>
      </c>
      <c r="CW104" s="218">
        <f t="shared" si="337"/>
        <v>19215.630000000005</v>
      </c>
      <c r="CX104" s="218">
        <f t="shared" ref="CX104:CY104" si="338">+CX81*CX35</f>
        <v>19218.046499999986</v>
      </c>
      <c r="CY104" s="218">
        <f t="shared" si="338"/>
        <v>19644.165000000001</v>
      </c>
      <c r="CZ104" s="218">
        <f t="shared" ref="CZ104" si="339">+CZ81*CZ35</f>
        <v>21771.513000000014</v>
      </c>
    </row>
    <row r="105" spans="2:104">
      <c r="B105" s="90" t="s">
        <v>13</v>
      </c>
      <c r="C105" s="91" t="s">
        <v>8</v>
      </c>
      <c r="D105" s="92">
        <f t="shared" ref="D105:Q105" si="340">D82*D36</f>
        <v>11033.594999999999</v>
      </c>
      <c r="E105" s="92">
        <f t="shared" si="340"/>
        <v>11033.594999999999</v>
      </c>
      <c r="F105" s="92">
        <f t="shared" si="340"/>
        <v>11033.594999999999</v>
      </c>
      <c r="G105" s="92">
        <f t="shared" si="340"/>
        <v>11033.594999999999</v>
      </c>
      <c r="H105" s="92">
        <f t="shared" si="340"/>
        <v>11033.594999999999</v>
      </c>
      <c r="I105" s="92">
        <f t="shared" si="340"/>
        <v>11033.806666666665</v>
      </c>
      <c r="J105" s="92">
        <f t="shared" si="340"/>
        <v>11033.986666666666</v>
      </c>
      <c r="K105" s="92">
        <f t="shared" si="340"/>
        <v>11033.980000000001</v>
      </c>
      <c r="L105" s="92">
        <f t="shared" si="340"/>
        <v>11123.980000000001</v>
      </c>
      <c r="M105" s="92">
        <f t="shared" si="340"/>
        <v>11033.980000000001</v>
      </c>
      <c r="N105" s="92">
        <f t="shared" si="340"/>
        <v>11033.980000000001</v>
      </c>
      <c r="O105" s="92">
        <f t="shared" si="340"/>
        <v>11033.980000000001</v>
      </c>
      <c r="P105" s="92">
        <f t="shared" si="340"/>
        <v>11033.980000000001</v>
      </c>
      <c r="Q105" s="92">
        <f t="shared" si="340"/>
        <v>11033.980000000001</v>
      </c>
      <c r="R105" s="92">
        <v>11134.715000000002</v>
      </c>
      <c r="S105" s="92">
        <v>11134.715000000002</v>
      </c>
      <c r="T105" s="92">
        <v>11134.715000000002</v>
      </c>
      <c r="U105" s="92">
        <v>11134.715000000002</v>
      </c>
      <c r="V105" s="94">
        <v>11135.238333333333</v>
      </c>
      <c r="W105" s="94">
        <f t="shared" si="283"/>
        <v>11135.5</v>
      </c>
      <c r="X105" s="94">
        <f t="shared" si="283"/>
        <v>11135.5</v>
      </c>
      <c r="Y105" s="94">
        <f t="shared" si="283"/>
        <v>11135.43</v>
      </c>
      <c r="Z105" s="94">
        <f t="shared" si="283"/>
        <v>11135.43</v>
      </c>
      <c r="AA105" s="94">
        <f t="shared" si="283"/>
        <v>11135.43</v>
      </c>
      <c r="AB105" s="94">
        <v>11135.43</v>
      </c>
      <c r="AC105" s="94">
        <f t="shared" ref="AC105:AW105" si="341">+AC82*AC36</f>
        <v>11135.43</v>
      </c>
      <c r="AD105" s="94">
        <f t="shared" si="341"/>
        <v>11135.429999999998</v>
      </c>
      <c r="AE105" s="94">
        <f t="shared" si="341"/>
        <v>11135.429999999998</v>
      </c>
      <c r="AF105" s="94">
        <f t="shared" si="341"/>
        <v>11135.429999999998</v>
      </c>
      <c r="AG105" s="94">
        <f t="shared" si="341"/>
        <v>11135.43</v>
      </c>
      <c r="AH105" s="94">
        <f t="shared" si="341"/>
        <v>11135.43</v>
      </c>
      <c r="AI105" s="94">
        <f t="shared" si="341"/>
        <v>11135.43</v>
      </c>
      <c r="AJ105" s="94">
        <f t="shared" si="341"/>
        <v>11135.43</v>
      </c>
      <c r="AK105" s="94">
        <f t="shared" si="341"/>
        <v>11135.43</v>
      </c>
      <c r="AL105" s="94">
        <f t="shared" si="341"/>
        <v>11135.5</v>
      </c>
      <c r="AM105" s="94">
        <f t="shared" si="341"/>
        <v>11135.43</v>
      </c>
      <c r="AN105" s="94">
        <f t="shared" si="341"/>
        <v>11135.43</v>
      </c>
      <c r="AO105" s="94">
        <f t="shared" si="341"/>
        <v>11135.43</v>
      </c>
      <c r="AP105" s="94">
        <f t="shared" si="341"/>
        <v>11135.43</v>
      </c>
      <c r="AQ105" s="94">
        <f t="shared" si="341"/>
        <v>11128.68</v>
      </c>
      <c r="AR105" s="94">
        <f t="shared" si="341"/>
        <v>11128.68</v>
      </c>
      <c r="AS105" s="94">
        <f t="shared" si="341"/>
        <v>11128.68</v>
      </c>
      <c r="AT105" s="94">
        <f t="shared" si="341"/>
        <v>11128.68</v>
      </c>
      <c r="AU105" s="94">
        <f t="shared" si="341"/>
        <v>11128.68</v>
      </c>
      <c r="AV105" s="94">
        <f t="shared" si="341"/>
        <v>11128.68</v>
      </c>
      <c r="AW105" s="94">
        <f t="shared" si="341"/>
        <v>11128.68</v>
      </c>
      <c r="AX105" s="94">
        <v>11128.68</v>
      </c>
      <c r="AY105" s="94">
        <v>11128.68</v>
      </c>
      <c r="AZ105" s="94">
        <f t="shared" si="285"/>
        <v>11128.68</v>
      </c>
      <c r="BA105" s="94">
        <f t="shared" si="285"/>
        <v>11128.68</v>
      </c>
      <c r="BB105" s="94">
        <f t="shared" si="285"/>
        <v>11128.68</v>
      </c>
      <c r="BC105" s="94">
        <f t="shared" si="285"/>
        <v>11128.68</v>
      </c>
      <c r="BD105" s="94">
        <f t="shared" si="285"/>
        <v>11128.68</v>
      </c>
      <c r="BE105" s="94">
        <f t="shared" si="285"/>
        <v>11128.679999999998</v>
      </c>
      <c r="BF105" s="94">
        <v>11128.679999999998</v>
      </c>
      <c r="BG105" s="94">
        <f t="shared" si="286"/>
        <v>11128.679999999998</v>
      </c>
      <c r="BH105" s="94">
        <f t="shared" si="286"/>
        <v>11128.679999999995</v>
      </c>
      <c r="BI105" s="94">
        <f t="shared" si="286"/>
        <v>11128.679999999995</v>
      </c>
      <c r="BJ105" s="94">
        <f t="shared" si="286"/>
        <v>10897.994999999997</v>
      </c>
      <c r="BK105" s="209">
        <f t="shared" si="286"/>
        <v>10897.994999999997</v>
      </c>
      <c r="BL105" s="209">
        <v>10897.994999999997</v>
      </c>
      <c r="BM105" s="209">
        <f t="shared" si="287"/>
        <v>10897.994999999997</v>
      </c>
      <c r="BN105" s="209">
        <f t="shared" si="287"/>
        <v>10897.994999999997</v>
      </c>
      <c r="BO105" s="218">
        <f t="shared" si="287"/>
        <v>10897.995000000001</v>
      </c>
      <c r="BP105" s="218">
        <f t="shared" si="287"/>
        <v>10897.994999999997</v>
      </c>
      <c r="BQ105" s="218">
        <f t="shared" si="287"/>
        <v>10897.994999999999</v>
      </c>
      <c r="BR105" s="218">
        <f t="shared" si="287"/>
        <v>10876.595000000001</v>
      </c>
      <c r="BS105" s="218">
        <f t="shared" si="287"/>
        <v>10876.594999999999</v>
      </c>
      <c r="BT105" s="218">
        <f t="shared" si="287"/>
        <v>10835.884999999998</v>
      </c>
      <c r="BU105" s="218">
        <f t="shared" ref="BU105:BV105" si="342">+BU82*BU36</f>
        <v>10835.884999999997</v>
      </c>
      <c r="BV105" s="218">
        <f t="shared" si="342"/>
        <v>10843.781666666664</v>
      </c>
      <c r="BW105" s="218">
        <f t="shared" ref="BW105:BX105" si="343">+BW82*BW36</f>
        <v>10847.729999999998</v>
      </c>
      <c r="BX105" s="218">
        <f t="shared" si="343"/>
        <v>10847.729999999998</v>
      </c>
      <c r="BY105" s="218">
        <f t="shared" ref="BY105:BZ105" si="344">+BY82*BY36</f>
        <v>10847.729999999998</v>
      </c>
      <c r="BZ105" s="218">
        <f t="shared" si="344"/>
        <v>10834.299999999994</v>
      </c>
      <c r="CA105" s="218">
        <f t="shared" si="317"/>
        <v>10834.299999999994</v>
      </c>
      <c r="CB105" s="218">
        <f t="shared" si="317"/>
        <v>10834.299999999994</v>
      </c>
      <c r="CC105" s="218">
        <f t="shared" ref="CC105:CE105" si="345">+CC82*CC36</f>
        <v>10834.299999999994</v>
      </c>
      <c r="CD105" s="218">
        <f t="shared" si="345"/>
        <v>10834.299999999997</v>
      </c>
      <c r="CE105" s="218">
        <f t="shared" si="345"/>
        <v>10834.299999999997</v>
      </c>
      <c r="CF105" s="396"/>
      <c r="CG105" s="218">
        <f t="shared" ref="CG105:CW105" si="346">+CG82*CG36</f>
        <v>11033.594999999999</v>
      </c>
      <c r="CH105" s="218">
        <f t="shared" si="346"/>
        <v>11033.842083333333</v>
      </c>
      <c r="CI105" s="218">
        <f t="shared" si="346"/>
        <v>11056.480000000001</v>
      </c>
      <c r="CJ105" s="218">
        <f t="shared" si="346"/>
        <v>11084.347500000002</v>
      </c>
      <c r="CK105" s="218">
        <f t="shared" si="346"/>
        <v>11135.042083333334</v>
      </c>
      <c r="CL105" s="218">
        <f t="shared" si="346"/>
        <v>11135.4475</v>
      </c>
      <c r="CM105" s="218">
        <f t="shared" si="346"/>
        <v>11135.43</v>
      </c>
      <c r="CN105" s="218">
        <f t="shared" si="346"/>
        <v>11135.43</v>
      </c>
      <c r="CO105" s="218">
        <f t="shared" si="346"/>
        <v>11135.4475</v>
      </c>
      <c r="CP105" s="218">
        <f t="shared" si="346"/>
        <v>11133.7425</v>
      </c>
      <c r="CQ105" s="218">
        <f t="shared" si="346"/>
        <v>11128.68</v>
      </c>
      <c r="CR105" s="218">
        <f t="shared" si="346"/>
        <v>11128.68</v>
      </c>
      <c r="CS105" s="218">
        <f t="shared" si="346"/>
        <v>11128.68</v>
      </c>
      <c r="CT105" s="218">
        <f t="shared" si="346"/>
        <v>11128.680000000009</v>
      </c>
      <c r="CU105" s="218">
        <f t="shared" si="346"/>
        <v>11013.337500000011</v>
      </c>
      <c r="CV105" s="218">
        <f t="shared" si="346"/>
        <v>10897.995000000008</v>
      </c>
      <c r="CW105" s="218">
        <f t="shared" si="346"/>
        <v>10887.295000000007</v>
      </c>
      <c r="CX105" s="218">
        <f t="shared" ref="CX105:CY105" si="347">+CX82*CX36</f>
        <v>10840.820416666671</v>
      </c>
      <c r="CY105" s="218">
        <f t="shared" si="347"/>
        <v>10841.015000000012</v>
      </c>
      <c r="CZ105" s="218">
        <f t="shared" ref="CZ105" si="348">+CZ82*CZ36</f>
        <v>10834.300000000012</v>
      </c>
    </row>
    <row r="106" spans="2:104">
      <c r="B106" s="90" t="s">
        <v>14</v>
      </c>
      <c r="C106" s="91" t="s">
        <v>6</v>
      </c>
      <c r="D106" s="92">
        <f t="shared" ref="D106:Q106" si="349">D83*D37</f>
        <v>11793.087</v>
      </c>
      <c r="E106" s="92">
        <f t="shared" si="349"/>
        <v>11793.087</v>
      </c>
      <c r="F106" s="92">
        <f t="shared" si="349"/>
        <v>11793.087</v>
      </c>
      <c r="G106" s="92">
        <f t="shared" si="349"/>
        <v>11793.087</v>
      </c>
      <c r="H106" s="92">
        <f t="shared" si="349"/>
        <v>11793.087</v>
      </c>
      <c r="I106" s="92">
        <f t="shared" si="349"/>
        <v>11793.087</v>
      </c>
      <c r="J106" s="92">
        <f t="shared" si="349"/>
        <v>11793.087</v>
      </c>
      <c r="K106" s="92">
        <f t="shared" si="349"/>
        <v>11793.087</v>
      </c>
      <c r="L106" s="92">
        <f t="shared" si="349"/>
        <v>11793.087</v>
      </c>
      <c r="M106" s="92">
        <f t="shared" si="349"/>
        <v>11793.087</v>
      </c>
      <c r="N106" s="92">
        <f t="shared" si="349"/>
        <v>11793.087</v>
      </c>
      <c r="O106" s="92">
        <f t="shared" si="349"/>
        <v>11793.087</v>
      </c>
      <c r="P106" s="92">
        <f t="shared" si="349"/>
        <v>11793.087</v>
      </c>
      <c r="Q106" s="92">
        <f t="shared" si="349"/>
        <v>11792.923999999999</v>
      </c>
      <c r="R106" s="92">
        <v>14600.065999999999</v>
      </c>
      <c r="S106" s="92">
        <v>15291.501</v>
      </c>
      <c r="T106" s="92">
        <v>15291.691999999999</v>
      </c>
      <c r="U106" s="92">
        <v>15292.073999999997</v>
      </c>
      <c r="V106" s="94">
        <v>15292.073999999997</v>
      </c>
      <c r="W106" s="94">
        <f t="shared" si="283"/>
        <v>15292.158000000001</v>
      </c>
      <c r="X106" s="94">
        <f t="shared" si="283"/>
        <v>15172.721999999998</v>
      </c>
      <c r="Y106" s="94">
        <f t="shared" si="283"/>
        <v>15113.14</v>
      </c>
      <c r="Z106" s="94">
        <f t="shared" si="283"/>
        <v>15128.570999999996</v>
      </c>
      <c r="AA106" s="94">
        <f t="shared" si="283"/>
        <v>15128.570999999994</v>
      </c>
      <c r="AB106" s="94">
        <v>15128.570999999994</v>
      </c>
      <c r="AC106" s="94">
        <f t="shared" ref="AC106:AW106" si="350">+AC83*AC37</f>
        <v>15128.484999999997</v>
      </c>
      <c r="AD106" s="94">
        <f t="shared" si="350"/>
        <v>15131.074999999997</v>
      </c>
      <c r="AE106" s="94">
        <f t="shared" si="350"/>
        <v>15130.319999999996</v>
      </c>
      <c r="AF106" s="94">
        <f t="shared" si="350"/>
        <v>15128.054999999998</v>
      </c>
      <c r="AG106" s="94">
        <f t="shared" si="350"/>
        <v>15128.054999999998</v>
      </c>
      <c r="AH106" s="94">
        <f t="shared" si="350"/>
        <v>15197.222</v>
      </c>
      <c r="AI106" s="94">
        <f t="shared" si="350"/>
        <v>15301.5</v>
      </c>
      <c r="AJ106" s="94">
        <f t="shared" si="350"/>
        <v>15301.5</v>
      </c>
      <c r="AK106" s="94">
        <f t="shared" si="350"/>
        <v>15301.5</v>
      </c>
      <c r="AL106" s="94">
        <f t="shared" si="350"/>
        <v>15301.5</v>
      </c>
      <c r="AM106" s="94">
        <f t="shared" si="350"/>
        <v>15301.494000000001</v>
      </c>
      <c r="AN106" s="94">
        <f t="shared" si="350"/>
        <v>15450.42200000001</v>
      </c>
      <c r="AO106" s="94">
        <f t="shared" si="350"/>
        <v>15417.432000000001</v>
      </c>
      <c r="AP106" s="94">
        <f t="shared" si="350"/>
        <v>15517.562000000009</v>
      </c>
      <c r="AQ106" s="94">
        <f t="shared" si="350"/>
        <v>15524.892</v>
      </c>
      <c r="AR106" s="94">
        <f t="shared" si="350"/>
        <v>15515.594999999999</v>
      </c>
      <c r="AS106" s="94">
        <f t="shared" si="350"/>
        <v>15515.594999999999</v>
      </c>
      <c r="AT106" s="94">
        <f t="shared" si="350"/>
        <v>15515.65700000001</v>
      </c>
      <c r="AU106" s="94">
        <f t="shared" si="350"/>
        <v>15502.817999999999</v>
      </c>
      <c r="AV106" s="94">
        <f t="shared" si="350"/>
        <v>15477.078</v>
      </c>
      <c r="AW106" s="94">
        <f t="shared" si="350"/>
        <v>15477.078</v>
      </c>
      <c r="AX106" s="94">
        <v>15477.078</v>
      </c>
      <c r="AY106" s="94">
        <v>15477.078</v>
      </c>
      <c r="AZ106" s="94">
        <f t="shared" si="285"/>
        <v>15477.078</v>
      </c>
      <c r="BA106" s="94">
        <f t="shared" si="285"/>
        <v>15477.078</v>
      </c>
      <c r="BB106" s="94">
        <f t="shared" si="285"/>
        <v>15477.078</v>
      </c>
      <c r="BC106" s="94">
        <f t="shared" si="285"/>
        <v>15477.078</v>
      </c>
      <c r="BD106" s="94">
        <f t="shared" si="285"/>
        <v>15477.078</v>
      </c>
      <c r="BE106" s="94">
        <f t="shared" si="285"/>
        <v>15477.077999999994</v>
      </c>
      <c r="BF106" s="94">
        <v>15477.077999999996</v>
      </c>
      <c r="BG106" s="94">
        <f t="shared" si="286"/>
        <v>15477.07799999999</v>
      </c>
      <c r="BH106" s="94">
        <f t="shared" si="286"/>
        <v>15477.077999999994</v>
      </c>
      <c r="BI106" s="94">
        <f t="shared" si="286"/>
        <v>15477.077999999996</v>
      </c>
      <c r="BJ106" s="94">
        <f t="shared" si="286"/>
        <v>15477.077999999994</v>
      </c>
      <c r="BK106" s="209">
        <f t="shared" si="286"/>
        <v>15477.077999999996</v>
      </c>
      <c r="BL106" s="209">
        <v>15468.925999999994</v>
      </c>
      <c r="BM106" s="209">
        <f t="shared" si="287"/>
        <v>15477.077999999996</v>
      </c>
      <c r="BN106" s="209">
        <f t="shared" si="287"/>
        <v>15477.07799999999</v>
      </c>
      <c r="BO106" s="218">
        <f t="shared" si="287"/>
        <v>15477.077999999996</v>
      </c>
      <c r="BP106" s="218">
        <f t="shared" si="287"/>
        <v>15477.046999999982</v>
      </c>
      <c r="BQ106" s="218">
        <f t="shared" si="287"/>
        <v>15476.984999999991</v>
      </c>
      <c r="BR106" s="218">
        <f t="shared" si="287"/>
        <v>15476.984999999988</v>
      </c>
      <c r="BS106" s="218">
        <f t="shared" si="287"/>
        <v>15476.984999999993</v>
      </c>
      <c r="BT106" s="218">
        <f t="shared" si="287"/>
        <v>15476.984999999991</v>
      </c>
      <c r="BU106" s="218">
        <f t="shared" ref="BU106:BV106" si="351">+BU83*BU37</f>
        <v>15476.984999999993</v>
      </c>
      <c r="BV106" s="218">
        <f t="shared" si="351"/>
        <v>15476.985000000002</v>
      </c>
      <c r="BW106" s="218">
        <f t="shared" ref="BW106:BX106" si="352">+BW83*BW37</f>
        <v>15476.985000000002</v>
      </c>
      <c r="BX106" s="218">
        <f t="shared" si="352"/>
        <v>15476.985000000004</v>
      </c>
      <c r="BY106" s="218">
        <f t="shared" ref="BY106:BZ106" si="353">+BY83*BY37</f>
        <v>15477.047000000011</v>
      </c>
      <c r="BZ106" s="218">
        <f t="shared" si="353"/>
        <v>15477.078000000009</v>
      </c>
      <c r="CA106" s="218">
        <f t="shared" si="317"/>
        <v>15477.078000000009</v>
      </c>
      <c r="CB106" s="218">
        <f t="shared" si="317"/>
        <v>15494.388000000003</v>
      </c>
      <c r="CC106" s="218">
        <f t="shared" ref="CC106:CE106" si="354">+CC83*CC37</f>
        <v>15503.043000000005</v>
      </c>
      <c r="CD106" s="218">
        <f t="shared" si="354"/>
        <v>15503.043000000009</v>
      </c>
      <c r="CE106" s="218">
        <f t="shared" si="354"/>
        <v>15496.143000000009</v>
      </c>
      <c r="CF106" s="396"/>
      <c r="CG106" s="218">
        <f t="shared" ref="CG106:CW106" si="355">+CG83*CG37</f>
        <v>11793.087</v>
      </c>
      <c r="CH106" s="218">
        <f t="shared" si="355"/>
        <v>11793.087</v>
      </c>
      <c r="CI106" s="218">
        <f t="shared" si="355"/>
        <v>11793.087</v>
      </c>
      <c r="CJ106" s="218">
        <f t="shared" si="355"/>
        <v>13369.3945</v>
      </c>
      <c r="CK106" s="218">
        <f t="shared" si="355"/>
        <v>15291.999499999998</v>
      </c>
      <c r="CL106" s="218">
        <f t="shared" si="355"/>
        <v>15135.750999999995</v>
      </c>
      <c r="CM106" s="218">
        <f t="shared" si="355"/>
        <v>15129.612749999997</v>
      </c>
      <c r="CN106" s="218">
        <f t="shared" si="355"/>
        <v>15188.707999999999</v>
      </c>
      <c r="CO106" s="218">
        <f t="shared" si="355"/>
        <v>15301.4985</v>
      </c>
      <c r="CP106" s="218">
        <f t="shared" si="355"/>
        <v>15477.577000000005</v>
      </c>
      <c r="CQ106" s="218">
        <f t="shared" si="355"/>
        <v>15512.416250000002</v>
      </c>
      <c r="CR106" s="218">
        <f t="shared" si="355"/>
        <v>15477.078</v>
      </c>
      <c r="CS106" s="218">
        <f t="shared" si="355"/>
        <v>15477.078</v>
      </c>
      <c r="CT106" s="218">
        <f t="shared" si="355"/>
        <v>15477.077999999961</v>
      </c>
      <c r="CU106" s="218">
        <f t="shared" si="355"/>
        <v>15477.077999999958</v>
      </c>
      <c r="CV106" s="218">
        <f t="shared" si="355"/>
        <v>15475.039999999966</v>
      </c>
      <c r="CW106" s="218">
        <f t="shared" si="355"/>
        <v>15477.000499999966</v>
      </c>
      <c r="CX106" s="218">
        <f t="shared" ref="CX106:CY106" si="356">+CX83*CX37</f>
        <v>15476.98499999997</v>
      </c>
      <c r="CY106" s="218">
        <f t="shared" si="356"/>
        <v>15477.046999999979</v>
      </c>
      <c r="CZ106" s="218">
        <f t="shared" ref="CZ106" si="357">+CZ83*CZ37</f>
        <v>15499.154249999965</v>
      </c>
    </row>
    <row r="107" spans="2:104">
      <c r="B107" s="90" t="s">
        <v>15</v>
      </c>
      <c r="C107" s="91" t="s">
        <v>16</v>
      </c>
      <c r="D107" s="92">
        <f t="shared" ref="D107:Q107" si="358">D84*D38</f>
        <v>35125.395000000004</v>
      </c>
      <c r="E107" s="92">
        <f t="shared" si="358"/>
        <v>35119.395000000004</v>
      </c>
      <c r="F107" s="92">
        <f t="shared" si="358"/>
        <v>35050.773000000001</v>
      </c>
      <c r="G107" s="92">
        <f t="shared" si="358"/>
        <v>34911.603000000003</v>
      </c>
      <c r="H107" s="92">
        <f t="shared" si="358"/>
        <v>34912.641000000003</v>
      </c>
      <c r="I107" s="92">
        <f t="shared" si="358"/>
        <v>37250.288999999997</v>
      </c>
      <c r="J107" s="92">
        <f t="shared" si="358"/>
        <v>34769.943599999999</v>
      </c>
      <c r="K107" s="92">
        <f t="shared" si="358"/>
        <v>34773.508000000002</v>
      </c>
      <c r="L107" s="92">
        <f t="shared" si="358"/>
        <v>34779.102399999996</v>
      </c>
      <c r="M107" s="92">
        <f t="shared" si="358"/>
        <v>34784.565199999997</v>
      </c>
      <c r="N107" s="92">
        <f t="shared" si="358"/>
        <v>34783.072800000009</v>
      </c>
      <c r="O107" s="92">
        <f t="shared" si="358"/>
        <v>35219.920400000003</v>
      </c>
      <c r="P107" s="92">
        <f t="shared" si="358"/>
        <v>36093.4476</v>
      </c>
      <c r="Q107" s="92">
        <f t="shared" si="358"/>
        <v>36095.2088</v>
      </c>
      <c r="R107" s="92">
        <v>36101.556400000001</v>
      </c>
      <c r="S107" s="92">
        <v>36108.282000000007</v>
      </c>
      <c r="T107" s="92">
        <v>36107.982400000008</v>
      </c>
      <c r="U107" s="92">
        <v>36107.383200000004</v>
      </c>
      <c r="V107" s="94">
        <v>36078.008400000006</v>
      </c>
      <c r="W107" s="94">
        <f t="shared" si="283"/>
        <v>41930.414399999994</v>
      </c>
      <c r="X107" s="94">
        <f t="shared" si="283"/>
        <v>41935.039999999994</v>
      </c>
      <c r="Y107" s="94">
        <f t="shared" si="283"/>
        <v>41944.447999999997</v>
      </c>
      <c r="Z107" s="94">
        <f t="shared" si="283"/>
        <v>41945.01360000002</v>
      </c>
      <c r="AA107" s="94">
        <f t="shared" si="283"/>
        <v>41945.013599999998</v>
      </c>
      <c r="AB107" s="94">
        <v>41948.659199999995</v>
      </c>
      <c r="AC107" s="94">
        <f t="shared" ref="AC107:AW107" si="359">+AC84*AC38</f>
        <v>42006.554800000005</v>
      </c>
      <c r="AD107" s="94">
        <f t="shared" si="359"/>
        <v>42053.674133333341</v>
      </c>
      <c r="AE107" s="94">
        <f t="shared" si="359"/>
        <v>42076.974100000007</v>
      </c>
      <c r="AF107" s="94">
        <f t="shared" si="359"/>
        <v>42149.116800000003</v>
      </c>
      <c r="AG107" s="94">
        <f t="shared" si="359"/>
        <v>42152.94720000001</v>
      </c>
      <c r="AH107" s="94">
        <f t="shared" si="359"/>
        <v>42168.319200000005</v>
      </c>
      <c r="AI107" s="94">
        <f t="shared" si="359"/>
        <v>42218.766800000027</v>
      </c>
      <c r="AJ107" s="94">
        <f t="shared" si="359"/>
        <v>42294.79520000003</v>
      </c>
      <c r="AK107" s="94">
        <f t="shared" si="359"/>
        <v>42407.478399999978</v>
      </c>
      <c r="AL107" s="94">
        <f t="shared" si="359"/>
        <v>42566.16</v>
      </c>
      <c r="AM107" s="94">
        <f t="shared" si="359"/>
        <v>42566.165600000029</v>
      </c>
      <c r="AN107" s="94">
        <f t="shared" si="359"/>
        <v>42545.756400000006</v>
      </c>
      <c r="AO107" s="94">
        <f t="shared" si="359"/>
        <v>42545.756400000006</v>
      </c>
      <c r="AP107" s="94">
        <f t="shared" si="359"/>
        <v>42485.279199999975</v>
      </c>
      <c r="AQ107" s="94">
        <f t="shared" si="359"/>
        <v>43498.876400000023</v>
      </c>
      <c r="AR107" s="94">
        <f t="shared" si="359"/>
        <v>43183.005599999997</v>
      </c>
      <c r="AS107" s="94">
        <f t="shared" si="359"/>
        <v>43416.696399999972</v>
      </c>
      <c r="AT107" s="94">
        <f t="shared" si="359"/>
        <v>43884.077999999994</v>
      </c>
      <c r="AU107" s="94">
        <f t="shared" si="359"/>
        <v>43906.402400000028</v>
      </c>
      <c r="AV107" s="94">
        <f t="shared" si="359"/>
        <v>48870.590222222236</v>
      </c>
      <c r="AW107" s="94">
        <f t="shared" si="359"/>
        <v>48834.501333333319</v>
      </c>
      <c r="AX107" s="94">
        <v>48832.757244</v>
      </c>
      <c r="AY107" s="94">
        <v>48832.757244</v>
      </c>
      <c r="AZ107" s="94">
        <f t="shared" si="285"/>
        <v>48832.458588000009</v>
      </c>
      <c r="BA107" s="94">
        <f t="shared" si="285"/>
        <v>48832.458588000009</v>
      </c>
      <c r="BB107" s="94">
        <f t="shared" si="285"/>
        <v>48832.458588000009</v>
      </c>
      <c r="BC107" s="94">
        <f t="shared" si="285"/>
        <v>48832.458588000009</v>
      </c>
      <c r="BD107" s="94">
        <f t="shared" si="285"/>
        <v>48835.638029999995</v>
      </c>
      <c r="BE107" s="94">
        <f t="shared" si="285"/>
        <v>48837.227750999999</v>
      </c>
      <c r="BF107" s="94">
        <v>48837.227751000006</v>
      </c>
      <c r="BG107" s="94">
        <f t="shared" si="286"/>
        <v>48837.227751000006</v>
      </c>
      <c r="BH107" s="94">
        <f t="shared" si="286"/>
        <v>48838.797575100012</v>
      </c>
      <c r="BI107" s="94">
        <f t="shared" si="286"/>
        <v>48837.553135100003</v>
      </c>
      <c r="BJ107" s="94">
        <f t="shared" si="286"/>
        <v>48804.886585100023</v>
      </c>
      <c r="BK107" s="209">
        <f t="shared" si="286"/>
        <v>48835.810919100019</v>
      </c>
      <c r="BL107" s="209">
        <v>48820.190086000017</v>
      </c>
      <c r="BM107" s="209">
        <f t="shared" si="287"/>
        <v>48803.651478400003</v>
      </c>
      <c r="BN107" s="209">
        <f t="shared" si="287"/>
        <v>48809.061681300016</v>
      </c>
      <c r="BO107" s="218">
        <f t="shared" si="287"/>
        <v>48809.061681300002</v>
      </c>
      <c r="BP107" s="218">
        <f t="shared" si="287"/>
        <v>48809.061681300016</v>
      </c>
      <c r="BQ107" s="218">
        <f t="shared" si="287"/>
        <v>48809.061681300016</v>
      </c>
      <c r="BR107" s="218">
        <f t="shared" si="287"/>
        <v>48809.061681300002</v>
      </c>
      <c r="BS107" s="218">
        <f t="shared" si="287"/>
        <v>48809.061681300002</v>
      </c>
      <c r="BT107" s="218">
        <f t="shared" si="287"/>
        <v>48809.061681300016</v>
      </c>
      <c r="BU107" s="218">
        <f t="shared" ref="BU107:BV107" si="360">+BU84*BU38</f>
        <v>48809.061681300016</v>
      </c>
      <c r="BV107" s="218">
        <f t="shared" si="360"/>
        <v>48818.721646800026</v>
      </c>
      <c r="BW107" s="218">
        <f t="shared" ref="BW107:BX107" si="361">+BW84*BW38</f>
        <v>48818.721646800019</v>
      </c>
      <c r="BX107" s="218">
        <f t="shared" si="361"/>
        <v>48818.721646800026</v>
      </c>
      <c r="BY107" s="218">
        <f t="shared" ref="BY107:BZ107" si="362">+BY84*BY38</f>
        <v>48818.721646800026</v>
      </c>
      <c r="BZ107" s="218">
        <f t="shared" si="362"/>
        <v>48818.939423800039</v>
      </c>
      <c r="CA107" s="218">
        <f>+CA84*CA38</f>
        <v>57481.822262600072</v>
      </c>
      <c r="CB107" s="218">
        <f>+CB84*CB38</f>
        <v>61813.045905000035</v>
      </c>
      <c r="CC107" s="218">
        <f>+CC84*CC38</f>
        <v>61860.418624700033</v>
      </c>
      <c r="CD107" s="218">
        <f>+CD84*CD38</f>
        <v>61893.937616100033</v>
      </c>
      <c r="CE107" s="218">
        <f t="shared" ref="CE107:CE118" si="363">+CE84*CE38</f>
        <v>61893.937616100033</v>
      </c>
      <c r="CF107" s="396"/>
      <c r="CG107" s="218">
        <f t="shared" ref="CG107:CV107" si="364">+CG84*CG38</f>
        <v>35051.791499999999</v>
      </c>
      <c r="CH107" s="218">
        <f t="shared" si="364"/>
        <v>34223.8799</v>
      </c>
      <c r="CI107" s="218">
        <f t="shared" si="364"/>
        <v>34891.665200000003</v>
      </c>
      <c r="CJ107" s="218">
        <f t="shared" si="364"/>
        <v>36099.623700000004</v>
      </c>
      <c r="CK107" s="218">
        <f t="shared" si="364"/>
        <v>37555.947100000005</v>
      </c>
      <c r="CL107" s="218">
        <f t="shared" si="364"/>
        <v>41942.378800000006</v>
      </c>
      <c r="CM107" s="218">
        <f t="shared" si="364"/>
        <v>42021.465558333337</v>
      </c>
      <c r="CN107" s="218">
        <f t="shared" si="364"/>
        <v>42172.287500000013</v>
      </c>
      <c r="CO107" s="218">
        <f t="shared" si="364"/>
        <v>42458.649800000007</v>
      </c>
      <c r="CP107" s="218">
        <f t="shared" si="364"/>
        <v>42768.917099999999</v>
      </c>
      <c r="CQ107" s="218">
        <f t="shared" si="364"/>
        <v>43597.545600000005</v>
      </c>
      <c r="CR107" s="218">
        <f t="shared" si="364"/>
        <v>48841.779144000007</v>
      </c>
      <c r="CS107" s="218">
        <f t="shared" si="364"/>
        <v>48832.458588000009</v>
      </c>
      <c r="CT107" s="218">
        <f t="shared" si="364"/>
        <v>48836.830320750159</v>
      </c>
      <c r="CU107" s="218">
        <f t="shared" si="364"/>
        <v>48829.262053600163</v>
      </c>
      <c r="CV107" s="218">
        <f t="shared" si="364"/>
        <v>48810.491231750188</v>
      </c>
      <c r="CW107" s="218">
        <f>+CW84*CW38</f>
        <v>48809.061681300183</v>
      </c>
      <c r="CX107" s="218">
        <f t="shared" ref="CX107:CY107" si="365">+CX84*CX38</f>
        <v>48813.891664050177</v>
      </c>
      <c r="CY107" s="218">
        <f t="shared" si="365"/>
        <v>50984.551245000199</v>
      </c>
      <c r="CZ107" s="218">
        <f t="shared" ref="CZ107" si="366">+CZ84*CZ38</f>
        <v>61865.334940475135</v>
      </c>
    </row>
    <row r="108" spans="2:104">
      <c r="B108" s="90" t="s">
        <v>17</v>
      </c>
      <c r="C108" s="91" t="s">
        <v>4</v>
      </c>
      <c r="D108" s="92">
        <f t="shared" ref="D108:Q108" si="367">D85*D39</f>
        <v>0</v>
      </c>
      <c r="E108" s="92">
        <f t="shared" si="367"/>
        <v>0</v>
      </c>
      <c r="F108" s="92">
        <f t="shared" si="367"/>
        <v>0</v>
      </c>
      <c r="G108" s="92">
        <f t="shared" si="367"/>
        <v>0</v>
      </c>
      <c r="H108" s="92">
        <f t="shared" si="367"/>
        <v>0</v>
      </c>
      <c r="I108" s="92">
        <f t="shared" si="367"/>
        <v>4898.3594416533333</v>
      </c>
      <c r="J108" s="92">
        <f t="shared" si="367"/>
        <v>13027.963197370002</v>
      </c>
      <c r="K108" s="92">
        <f t="shared" si="367"/>
        <v>13027.963197370002</v>
      </c>
      <c r="L108" s="92">
        <f t="shared" si="367"/>
        <v>13023.370524450002</v>
      </c>
      <c r="M108" s="92">
        <f t="shared" si="367"/>
        <v>13021.07418799</v>
      </c>
      <c r="N108" s="92">
        <f t="shared" si="367"/>
        <v>13553.17892588</v>
      </c>
      <c r="O108" s="92">
        <f t="shared" si="367"/>
        <v>13553.413587999999</v>
      </c>
      <c r="P108" s="92">
        <f t="shared" si="367"/>
        <v>13553.413587999999</v>
      </c>
      <c r="Q108" s="92">
        <f t="shared" si="367"/>
        <v>13676.778816800002</v>
      </c>
      <c r="R108" s="92">
        <v>13197.925974</v>
      </c>
      <c r="S108" s="92">
        <v>13197.925974</v>
      </c>
      <c r="T108" s="92">
        <v>13197.925974</v>
      </c>
      <c r="U108" s="92">
        <v>13197.925974</v>
      </c>
      <c r="V108" s="94">
        <v>16044.369144</v>
      </c>
      <c r="W108" s="94">
        <f t="shared" si="283"/>
        <v>16650.11</v>
      </c>
      <c r="X108" s="94">
        <f t="shared" si="283"/>
        <v>16650.11</v>
      </c>
      <c r="Y108" s="94">
        <f t="shared" si="283"/>
        <v>16645.75791</v>
      </c>
      <c r="Z108" s="94">
        <f t="shared" si="283"/>
        <v>16644.822102499998</v>
      </c>
      <c r="AA108" s="94">
        <f t="shared" si="283"/>
        <v>16644.847829166665</v>
      </c>
      <c r="AB108" s="94">
        <v>16644.863908333333</v>
      </c>
      <c r="AC108" s="94">
        <f t="shared" ref="AC108:AW108" si="368">+AC85*AC39</f>
        <v>16649.180383333329</v>
      </c>
      <c r="AD108" s="94">
        <f t="shared" si="368"/>
        <v>16649.181455555554</v>
      </c>
      <c r="AE108" s="94">
        <f t="shared" si="368"/>
        <v>16649.181991666668</v>
      </c>
      <c r="AF108" s="94">
        <f t="shared" si="368"/>
        <v>16649.183599999997</v>
      </c>
      <c r="AG108" s="94">
        <f t="shared" si="368"/>
        <v>16661.870133333334</v>
      </c>
      <c r="AH108" s="94">
        <f t="shared" si="368"/>
        <v>16686.123799999998</v>
      </c>
      <c r="AI108" s="94">
        <f t="shared" si="368"/>
        <v>16703.082066666633</v>
      </c>
      <c r="AJ108" s="94">
        <f t="shared" si="368"/>
        <v>16717.965583333364</v>
      </c>
      <c r="AK108" s="94">
        <f t="shared" si="368"/>
        <v>16789.542850000002</v>
      </c>
      <c r="AL108" s="94">
        <f t="shared" si="368"/>
        <v>16789.07</v>
      </c>
      <c r="AM108" s="94">
        <f t="shared" si="368"/>
        <v>17031.436183333364</v>
      </c>
      <c r="AN108" s="94">
        <f t="shared" si="368"/>
        <v>17367.947766666635</v>
      </c>
      <c r="AO108" s="94">
        <f t="shared" si="368"/>
        <v>16931.61015</v>
      </c>
      <c r="AP108" s="94">
        <f t="shared" si="368"/>
        <v>17408.966700000001</v>
      </c>
      <c r="AQ108" s="94">
        <f t="shared" si="368"/>
        <v>18519.720299999997</v>
      </c>
      <c r="AR108" s="94">
        <f t="shared" si="368"/>
        <v>18519.720299999997</v>
      </c>
      <c r="AS108" s="94">
        <f t="shared" si="368"/>
        <v>18519.720299999997</v>
      </c>
      <c r="AT108" s="94">
        <f t="shared" si="368"/>
        <v>18581.322683333365</v>
      </c>
      <c r="AU108" s="94">
        <f t="shared" si="368"/>
        <v>18540.133266666635</v>
      </c>
      <c r="AV108" s="94">
        <f t="shared" si="368"/>
        <v>18580.959200000001</v>
      </c>
      <c r="AW108" s="94">
        <f t="shared" si="368"/>
        <v>18580.959200000001</v>
      </c>
      <c r="AX108" s="94">
        <v>18580.959200000001</v>
      </c>
      <c r="AY108" s="94">
        <v>20080.221799999999</v>
      </c>
      <c r="AZ108" s="94">
        <f t="shared" si="285"/>
        <v>20368.795399999999</v>
      </c>
      <c r="BA108" s="94">
        <f t="shared" si="285"/>
        <v>20368.795399999999</v>
      </c>
      <c r="BB108" s="94">
        <f t="shared" si="285"/>
        <v>20368.795399999999</v>
      </c>
      <c r="BC108" s="94">
        <f t="shared" si="285"/>
        <v>20368.795399999999</v>
      </c>
      <c r="BD108" s="94">
        <f t="shared" si="285"/>
        <v>20368.795399999999</v>
      </c>
      <c r="BE108" s="94">
        <f t="shared" si="285"/>
        <v>20368.795399999995</v>
      </c>
      <c r="BF108" s="94">
        <v>20368.795399999992</v>
      </c>
      <c r="BG108" s="94">
        <f t="shared" si="286"/>
        <v>20368.795399999999</v>
      </c>
      <c r="BH108" s="94">
        <f t="shared" si="286"/>
        <v>20355.285399999993</v>
      </c>
      <c r="BI108" s="94">
        <f t="shared" si="286"/>
        <v>20368.795399999992</v>
      </c>
      <c r="BJ108" s="94">
        <f t="shared" si="286"/>
        <v>20368.795399999992</v>
      </c>
      <c r="BK108" s="209">
        <f t="shared" si="286"/>
        <v>20368.795399999999</v>
      </c>
      <c r="BL108" s="209">
        <v>20368.795399999992</v>
      </c>
      <c r="BM108" s="209">
        <f t="shared" si="287"/>
        <v>20368.650649999992</v>
      </c>
      <c r="BN108" s="209">
        <f t="shared" si="287"/>
        <v>20368.361149999997</v>
      </c>
      <c r="BO108" s="218">
        <f t="shared" si="287"/>
        <v>20368.361149999997</v>
      </c>
      <c r="BP108" s="218">
        <f t="shared" si="287"/>
        <v>20368.361149999993</v>
      </c>
      <c r="BQ108" s="218">
        <f t="shared" si="287"/>
        <v>20357.424483333332</v>
      </c>
      <c r="BR108" s="218">
        <f t="shared" si="287"/>
        <v>20368.361149999997</v>
      </c>
      <c r="BS108" s="218">
        <f t="shared" si="287"/>
        <v>20368.361149999997</v>
      </c>
      <c r="BT108" s="218">
        <f t="shared" si="287"/>
        <v>20361.606149999996</v>
      </c>
      <c r="BU108" s="218">
        <f t="shared" ref="BU108:BV108" si="369">+BU85*BU39</f>
        <v>20361.606149999996</v>
      </c>
      <c r="BV108" s="218">
        <f t="shared" si="369"/>
        <v>20361.606149999992</v>
      </c>
      <c r="BW108" s="218">
        <f t="shared" ref="BW108:BX108" si="370">+BW85*BW39</f>
        <v>20361.606149999992</v>
      </c>
      <c r="BX108" s="218">
        <f t="shared" si="370"/>
        <v>20354.310749999997</v>
      </c>
      <c r="BY108" s="218">
        <f t="shared" ref="BY108:BZ108" si="371">+BY85*BY39</f>
        <v>20348.758783333331</v>
      </c>
      <c r="BZ108" s="218">
        <f t="shared" si="371"/>
        <v>20341.868683333334</v>
      </c>
      <c r="CA108" s="218">
        <f t="shared" si="317"/>
        <v>20337.4715</v>
      </c>
      <c r="CB108" s="218">
        <f t="shared" si="317"/>
        <v>20348.996816666669</v>
      </c>
      <c r="CC108" s="218">
        <f t="shared" ref="CC108:CD108" si="372">+CC85*CC39</f>
        <v>20448.533350000002</v>
      </c>
      <c r="CD108" s="218">
        <f t="shared" si="372"/>
        <v>20431.163350000006</v>
      </c>
      <c r="CE108" s="218">
        <f t="shared" si="363"/>
        <v>20413.310850000009</v>
      </c>
      <c r="CF108" s="396"/>
      <c r="CG108" s="218">
        <f t="shared" ref="CG108:CW108" si="373">+CG85*CG39</f>
        <v>0</v>
      </c>
      <c r="CH108" s="218">
        <f t="shared" si="373"/>
        <v>13027.963197370002</v>
      </c>
      <c r="CI108" s="218">
        <f t="shared" si="373"/>
        <v>13287.759306580001</v>
      </c>
      <c r="CJ108" s="218">
        <f t="shared" si="373"/>
        <v>13168.2449958</v>
      </c>
      <c r="CK108" s="218">
        <f t="shared" si="373"/>
        <v>16048.593333333334</v>
      </c>
      <c r="CL108" s="218">
        <f t="shared" si="373"/>
        <v>16645.306085416665</v>
      </c>
      <c r="CM108" s="218">
        <f t="shared" si="373"/>
        <v>16649.180249305551</v>
      </c>
      <c r="CN108" s="218">
        <f t="shared" si="373"/>
        <v>16675.064899999994</v>
      </c>
      <c r="CO108" s="218">
        <f t="shared" si="373"/>
        <v>16832.003654166685</v>
      </c>
      <c r="CP108" s="218">
        <f t="shared" si="373"/>
        <v>17557.061229166658</v>
      </c>
      <c r="CQ108" s="218">
        <f t="shared" si="373"/>
        <v>18540.224137499998</v>
      </c>
      <c r="CR108" s="218">
        <f t="shared" si="373"/>
        <v>18955.774850000002</v>
      </c>
      <c r="CS108" s="218">
        <f t="shared" si="373"/>
        <v>20368.795399999999</v>
      </c>
      <c r="CT108" s="218">
        <f t="shared" si="373"/>
        <v>20368.795399999988</v>
      </c>
      <c r="CU108" s="218">
        <f t="shared" si="373"/>
        <v>20365.417899999964</v>
      </c>
      <c r="CV108" s="218">
        <f t="shared" si="373"/>
        <v>20368.542087499973</v>
      </c>
      <c r="CW108" s="218">
        <f t="shared" si="373"/>
        <v>20365.626983333306</v>
      </c>
      <c r="CX108" s="218">
        <f t="shared" ref="CX108:CY108" si="374">+CX85*CX39</f>
        <v>20361.606149999996</v>
      </c>
      <c r="CY108" s="218">
        <f t="shared" si="374"/>
        <v>20345.602429166665</v>
      </c>
      <c r="CZ108" s="218">
        <f t="shared" ref="CZ108" si="375">+CZ85*CZ39</f>
        <v>20410.501091666658</v>
      </c>
    </row>
    <row r="109" spans="2:104">
      <c r="B109" s="90" t="s">
        <v>18</v>
      </c>
      <c r="C109" s="91" t="s">
        <v>6</v>
      </c>
      <c r="D109" s="92">
        <f t="shared" ref="D109:Q109" si="376">D86*D40</f>
        <v>0</v>
      </c>
      <c r="E109" s="92">
        <f t="shared" si="376"/>
        <v>0</v>
      </c>
      <c r="F109" s="92">
        <f t="shared" si="376"/>
        <v>0</v>
      </c>
      <c r="G109" s="92">
        <f t="shared" si="376"/>
        <v>0</v>
      </c>
      <c r="H109" s="92">
        <f t="shared" si="376"/>
        <v>0</v>
      </c>
      <c r="I109" s="92">
        <f t="shared" si="376"/>
        <v>0</v>
      </c>
      <c r="J109" s="92">
        <f t="shared" si="376"/>
        <v>0</v>
      </c>
      <c r="K109" s="92">
        <f t="shared" si="376"/>
        <v>0</v>
      </c>
      <c r="L109" s="92">
        <f t="shared" si="376"/>
        <v>0</v>
      </c>
      <c r="M109" s="92">
        <f t="shared" si="376"/>
        <v>6010.76</v>
      </c>
      <c r="N109" s="92">
        <f t="shared" si="376"/>
        <v>9016.14</v>
      </c>
      <c r="O109" s="92">
        <f t="shared" si="376"/>
        <v>9016.14</v>
      </c>
      <c r="P109" s="92">
        <f t="shared" si="376"/>
        <v>9016.14</v>
      </c>
      <c r="Q109" s="92">
        <f t="shared" si="376"/>
        <v>9016.14</v>
      </c>
      <c r="R109" s="92">
        <v>9016.14</v>
      </c>
      <c r="S109" s="92">
        <v>9016.14</v>
      </c>
      <c r="T109" s="92">
        <v>8657.932499999999</v>
      </c>
      <c r="U109" s="92">
        <v>8657.932499999999</v>
      </c>
      <c r="V109" s="94">
        <v>8657.932499999999</v>
      </c>
      <c r="W109" s="94">
        <f t="shared" si="283"/>
        <v>14457.452083333335</v>
      </c>
      <c r="X109" s="94">
        <f t="shared" si="283"/>
        <v>14473.333333333332</v>
      </c>
      <c r="Y109" s="94">
        <f t="shared" si="283"/>
        <v>14504.377083333336</v>
      </c>
      <c r="Z109" s="94">
        <f t="shared" si="283"/>
        <v>14583.906249999996</v>
      </c>
      <c r="AA109" s="94">
        <f t="shared" si="283"/>
        <v>14586.587499999998</v>
      </c>
      <c r="AB109" s="94">
        <v>14586.587499999998</v>
      </c>
      <c r="AC109" s="94">
        <f t="shared" ref="AC109:AW109" si="377">+AC86*AC40</f>
        <v>14586.214583333332</v>
      </c>
      <c r="AD109" s="94">
        <f t="shared" si="377"/>
        <v>14514.372222222224</v>
      </c>
      <c r="AE109" s="94">
        <f t="shared" si="377"/>
        <v>14478.403645833334</v>
      </c>
      <c r="AF109" s="94">
        <f t="shared" si="377"/>
        <v>14383.63125</v>
      </c>
      <c r="AG109" s="94">
        <f t="shared" si="377"/>
        <v>14410.65625</v>
      </c>
      <c r="AH109" s="94">
        <f t="shared" si="377"/>
        <v>14410.65625</v>
      </c>
      <c r="AI109" s="94">
        <f t="shared" si="377"/>
        <v>14410.65625</v>
      </c>
      <c r="AJ109" s="94">
        <f t="shared" si="377"/>
        <v>14410.65625</v>
      </c>
      <c r="AK109" s="94">
        <f t="shared" si="377"/>
        <v>14410.65625</v>
      </c>
      <c r="AL109" s="94">
        <f t="shared" si="377"/>
        <v>14410.625</v>
      </c>
      <c r="AM109" s="94">
        <f t="shared" si="377"/>
        <v>14410.65625</v>
      </c>
      <c r="AN109" s="94">
        <f t="shared" si="377"/>
        <v>14410.65625</v>
      </c>
      <c r="AO109" s="94">
        <f t="shared" si="377"/>
        <v>14410.65625</v>
      </c>
      <c r="AP109" s="94">
        <f t="shared" si="377"/>
        <v>14410.65625</v>
      </c>
      <c r="AQ109" s="94">
        <f t="shared" si="377"/>
        <v>14410.65625</v>
      </c>
      <c r="AR109" s="94">
        <f t="shared" si="377"/>
        <v>14424.193749999999</v>
      </c>
      <c r="AS109" s="94">
        <f t="shared" si="377"/>
        <v>14514.689583333313</v>
      </c>
      <c r="AT109" s="94">
        <f t="shared" si="377"/>
        <v>14410.65625</v>
      </c>
      <c r="AU109" s="94">
        <f t="shared" si="377"/>
        <v>14410.65625</v>
      </c>
      <c r="AV109" s="94">
        <f t="shared" si="377"/>
        <v>14410.65625</v>
      </c>
      <c r="AW109" s="94">
        <f t="shared" si="377"/>
        <v>14410.65625</v>
      </c>
      <c r="AX109" s="94">
        <v>14400.497916666665</v>
      </c>
      <c r="AY109" s="94">
        <v>14477.045833333334</v>
      </c>
      <c r="AZ109" s="94">
        <f t="shared" ref="AZ109:BE117" si="378">+AZ86*AZ40</f>
        <v>14442.375</v>
      </c>
      <c r="BA109" s="94">
        <f t="shared" si="378"/>
        <v>14442.375</v>
      </c>
      <c r="BB109" s="94">
        <f t="shared" si="378"/>
        <v>14442.375</v>
      </c>
      <c r="BC109" s="94">
        <f t="shared" si="378"/>
        <v>14442.375</v>
      </c>
      <c r="BD109" s="94">
        <f t="shared" si="378"/>
        <v>14442.375</v>
      </c>
      <c r="BE109" s="94">
        <f t="shared" si="378"/>
        <v>14442.374999999991</v>
      </c>
      <c r="BF109" s="94">
        <v>14442.375000000004</v>
      </c>
      <c r="BG109" s="94">
        <f t="shared" ref="BG109:BK117" si="379">+BG86*BG40</f>
        <v>14442.374999999995</v>
      </c>
      <c r="BH109" s="94">
        <f t="shared" si="379"/>
        <v>23020.556666666656</v>
      </c>
      <c r="BI109" s="94">
        <f t="shared" si="379"/>
        <v>23107.799999999985</v>
      </c>
      <c r="BJ109" s="94">
        <f t="shared" si="379"/>
        <v>23107.799999999985</v>
      </c>
      <c r="BK109" s="209">
        <f t="shared" si="379"/>
        <v>23328.599999999988</v>
      </c>
      <c r="BL109" s="209">
        <v>23328.599999999991</v>
      </c>
      <c r="BM109" s="209">
        <f t="shared" ref="BM109:BT117" si="380">+BM86*BM40</f>
        <v>23328.599999999988</v>
      </c>
      <c r="BN109" s="209">
        <f t="shared" si="380"/>
        <v>23328.599999999991</v>
      </c>
      <c r="BO109" s="218">
        <f t="shared" si="380"/>
        <v>23328.6</v>
      </c>
      <c r="BP109" s="218">
        <f t="shared" si="380"/>
        <v>23328.600000000006</v>
      </c>
      <c r="BQ109" s="218">
        <f t="shared" si="380"/>
        <v>23310.449999999983</v>
      </c>
      <c r="BR109" s="218">
        <f t="shared" si="380"/>
        <v>23328.59999999998</v>
      </c>
      <c r="BS109" s="218">
        <f t="shared" si="380"/>
        <v>23328.59999999998</v>
      </c>
      <c r="BT109" s="218">
        <f t="shared" si="380"/>
        <v>23333.359999999986</v>
      </c>
      <c r="BU109" s="218">
        <f t="shared" ref="BU109:BV109" si="381">+BU86*BU40</f>
        <v>23335.739999999976</v>
      </c>
      <c r="BV109" s="218">
        <f t="shared" si="381"/>
        <v>23335.739999999976</v>
      </c>
      <c r="BW109" s="218">
        <f t="shared" ref="BW109:BX109" si="382">+BW86*BW40</f>
        <v>23335.739999999991</v>
      </c>
      <c r="BX109" s="218">
        <f t="shared" si="382"/>
        <v>23335.739999999987</v>
      </c>
      <c r="BY109" s="218">
        <f t="shared" ref="BY109:BZ109" si="383">+BY86*BY40</f>
        <v>23335.619999999995</v>
      </c>
      <c r="BZ109" s="218">
        <f t="shared" si="383"/>
        <v>23335.559999999994</v>
      </c>
      <c r="CA109" s="218">
        <f t="shared" si="317"/>
        <v>23335.56</v>
      </c>
      <c r="CB109" s="218">
        <f t="shared" si="317"/>
        <v>23335.559999999998</v>
      </c>
      <c r="CC109" s="218">
        <f t="shared" ref="CC109:CD109" si="384">+CC86*CC40</f>
        <v>23335.56</v>
      </c>
      <c r="CD109" s="218">
        <f t="shared" si="384"/>
        <v>23343.02</v>
      </c>
      <c r="CE109" s="218">
        <f t="shared" si="363"/>
        <v>23357.939999999991</v>
      </c>
      <c r="CF109" s="396"/>
      <c r="CG109" s="218">
        <f t="shared" ref="CG109:CW109" si="385">+CG86*CG40</f>
        <v>0</v>
      </c>
      <c r="CH109" s="218">
        <f t="shared" si="385"/>
        <v>0</v>
      </c>
      <c r="CI109" s="218">
        <f t="shared" si="385"/>
        <v>8014.3466666666664</v>
      </c>
      <c r="CJ109" s="218">
        <f t="shared" si="385"/>
        <v>9016.14</v>
      </c>
      <c r="CK109" s="218">
        <f t="shared" si="385"/>
        <v>14436.778645833332</v>
      </c>
      <c r="CL109" s="218">
        <f t="shared" si="385"/>
        <v>14537.051041666666</v>
      </c>
      <c r="CM109" s="218">
        <f t="shared" si="385"/>
        <v>14541.394487847221</v>
      </c>
      <c r="CN109" s="218">
        <f t="shared" si="385"/>
        <v>14403.900000000001</v>
      </c>
      <c r="CO109" s="218">
        <f t="shared" si="385"/>
        <v>14410.648437500002</v>
      </c>
      <c r="CP109" s="218">
        <f t="shared" si="385"/>
        <v>14410.65625</v>
      </c>
      <c r="CQ109" s="218">
        <f t="shared" si="385"/>
        <v>14440.048958333329</v>
      </c>
      <c r="CR109" s="218">
        <f t="shared" si="385"/>
        <v>14424.714062499999</v>
      </c>
      <c r="CS109" s="218">
        <f t="shared" si="385"/>
        <v>14442.375</v>
      </c>
      <c r="CT109" s="218">
        <f t="shared" si="385"/>
        <v>14442.375000000004</v>
      </c>
      <c r="CU109" s="218">
        <f t="shared" si="385"/>
        <v>23141.189166666674</v>
      </c>
      <c r="CV109" s="218">
        <f t="shared" si="385"/>
        <v>23328.599999999977</v>
      </c>
      <c r="CW109" s="218">
        <f t="shared" si="385"/>
        <v>23324.062500000011</v>
      </c>
      <c r="CX109" s="218">
        <f t="shared" ref="CX109:CY109" si="386">+CX86*CX40</f>
        <v>23335.145</v>
      </c>
      <c r="CY109" s="218">
        <f t="shared" si="386"/>
        <v>23335.619999999984</v>
      </c>
      <c r="CZ109" s="218">
        <f t="shared" ref="CZ109" si="387">+CZ86*CZ40</f>
        <v>23343.019999999975</v>
      </c>
    </row>
    <row r="110" spans="2:104">
      <c r="B110" s="77" t="s">
        <v>19</v>
      </c>
      <c r="C110" s="91" t="s">
        <v>20</v>
      </c>
      <c r="D110" s="92">
        <f t="shared" ref="D110:Q110" si="388">D87*D41</f>
        <v>0</v>
      </c>
      <c r="E110" s="92">
        <f t="shared" si="388"/>
        <v>0</v>
      </c>
      <c r="F110" s="92">
        <f t="shared" si="388"/>
        <v>0</v>
      </c>
      <c r="G110" s="92">
        <f t="shared" si="388"/>
        <v>0</v>
      </c>
      <c r="H110" s="92">
        <f t="shared" si="388"/>
        <v>0</v>
      </c>
      <c r="I110" s="92">
        <f t="shared" si="388"/>
        <v>0</v>
      </c>
      <c r="J110" s="92">
        <f t="shared" si="388"/>
        <v>0</v>
      </c>
      <c r="K110" s="92">
        <f t="shared" si="388"/>
        <v>0</v>
      </c>
      <c r="L110" s="92">
        <f t="shared" si="388"/>
        <v>0</v>
      </c>
      <c r="M110" s="92">
        <f t="shared" si="388"/>
        <v>0</v>
      </c>
      <c r="N110" s="92">
        <f t="shared" si="388"/>
        <v>0</v>
      </c>
      <c r="O110" s="92">
        <f t="shared" si="388"/>
        <v>50257.799999999996</v>
      </c>
      <c r="P110" s="92">
        <f t="shared" si="388"/>
        <v>68186.7</v>
      </c>
      <c r="Q110" s="92">
        <f t="shared" si="388"/>
        <v>68191.97</v>
      </c>
      <c r="R110" s="92">
        <v>68089.46666666666</v>
      </c>
      <c r="S110" s="92">
        <v>68041</v>
      </c>
      <c r="T110" s="92">
        <v>68076.683333333334</v>
      </c>
      <c r="U110" s="92">
        <v>68201.943333333344</v>
      </c>
      <c r="V110" s="94">
        <v>68404.5</v>
      </c>
      <c r="W110" s="94">
        <f t="shared" si="283"/>
        <v>68399.876666666663</v>
      </c>
      <c r="X110" s="94">
        <f t="shared" si="283"/>
        <v>68407</v>
      </c>
      <c r="Y110" s="94">
        <f t="shared" si="283"/>
        <v>68438.856666666674</v>
      </c>
      <c r="Z110" s="94">
        <f t="shared" si="283"/>
        <v>68430.76999999999</v>
      </c>
      <c r="AA110" s="94">
        <f t="shared" si="283"/>
        <v>68212.14</v>
      </c>
      <c r="AB110" s="94">
        <v>68211.570000000007</v>
      </c>
      <c r="AC110" s="94">
        <f t="shared" ref="AC110:AW110" si="389">+AC87*AC41</f>
        <v>68211.85500000001</v>
      </c>
      <c r="AD110" s="94">
        <f t="shared" si="389"/>
        <v>68211.950000000012</v>
      </c>
      <c r="AE110" s="94">
        <f t="shared" si="389"/>
        <v>68220.772500000021</v>
      </c>
      <c r="AF110" s="94">
        <f t="shared" si="389"/>
        <v>68228.563333333354</v>
      </c>
      <c r="AG110" s="94">
        <f t="shared" si="389"/>
        <v>68318.94</v>
      </c>
      <c r="AH110" s="94">
        <f t="shared" si="389"/>
        <v>68794.5</v>
      </c>
      <c r="AI110" s="94">
        <f t="shared" si="389"/>
        <v>68499.53</v>
      </c>
      <c r="AJ110" s="94">
        <f t="shared" si="389"/>
        <v>69048.583333333299</v>
      </c>
      <c r="AK110" s="94">
        <f t="shared" si="389"/>
        <v>69058.03</v>
      </c>
      <c r="AL110" s="94">
        <f t="shared" si="389"/>
        <v>69058</v>
      </c>
      <c r="AM110" s="94">
        <f t="shared" si="389"/>
        <v>70504.31</v>
      </c>
      <c r="AN110" s="94">
        <f t="shared" si="389"/>
        <v>73113.210000000006</v>
      </c>
      <c r="AO110" s="94">
        <f t="shared" si="389"/>
        <v>73104.460000000006</v>
      </c>
      <c r="AP110" s="94">
        <f t="shared" si="389"/>
        <v>73060.460000000006</v>
      </c>
      <c r="AQ110" s="94">
        <f t="shared" si="389"/>
        <v>73033.960000000006</v>
      </c>
      <c r="AR110" s="94">
        <f t="shared" si="389"/>
        <v>73011.846666666694</v>
      </c>
      <c r="AS110" s="94">
        <f t="shared" si="389"/>
        <v>73000.789999999994</v>
      </c>
      <c r="AT110" s="94">
        <f t="shared" si="389"/>
        <v>73000.789999999994</v>
      </c>
      <c r="AU110" s="94">
        <f t="shared" si="389"/>
        <v>73000.789999999994</v>
      </c>
      <c r="AV110" s="94">
        <f t="shared" si="389"/>
        <v>72878.570000000007</v>
      </c>
      <c r="AW110" s="94">
        <f t="shared" si="389"/>
        <v>73001.09</v>
      </c>
      <c r="AX110" s="94">
        <v>73001.09</v>
      </c>
      <c r="AY110" s="94">
        <v>73001.09</v>
      </c>
      <c r="AZ110" s="94">
        <f t="shared" si="378"/>
        <v>73001.09</v>
      </c>
      <c r="BA110" s="94">
        <f t="shared" si="378"/>
        <v>73024.123333333337</v>
      </c>
      <c r="BB110" s="94">
        <f t="shared" si="378"/>
        <v>72850.989999999991</v>
      </c>
      <c r="BC110" s="94">
        <f t="shared" si="378"/>
        <v>72918.463333333333</v>
      </c>
      <c r="BD110" s="94">
        <f t="shared" si="378"/>
        <v>72706.61</v>
      </c>
      <c r="BE110" s="94">
        <f t="shared" si="378"/>
        <v>72451.409999999989</v>
      </c>
      <c r="BF110" s="94">
        <v>72244.679999999949</v>
      </c>
      <c r="BG110" s="94">
        <f t="shared" si="379"/>
        <v>72147.486666666635</v>
      </c>
      <c r="BH110" s="94">
        <f t="shared" si="379"/>
        <v>72147.799999999974</v>
      </c>
      <c r="BI110" s="94">
        <f t="shared" si="379"/>
        <v>72147.799999999974</v>
      </c>
      <c r="BJ110" s="94">
        <f t="shared" si="379"/>
        <v>72147.799999999959</v>
      </c>
      <c r="BK110" s="209">
        <f t="shared" si="379"/>
        <v>72147.799999999959</v>
      </c>
      <c r="BL110" s="209">
        <v>72147.799999999959</v>
      </c>
      <c r="BM110" s="209">
        <f t="shared" si="380"/>
        <v>72147.543333333291</v>
      </c>
      <c r="BN110" s="209">
        <f t="shared" si="380"/>
        <v>72147.029999999955</v>
      </c>
      <c r="BO110" s="218">
        <f t="shared" si="380"/>
        <v>72147.029999999984</v>
      </c>
      <c r="BP110" s="218">
        <f t="shared" si="380"/>
        <v>72132.593333333294</v>
      </c>
      <c r="BQ110" s="218">
        <f t="shared" si="380"/>
        <v>72104.01999999996</v>
      </c>
      <c r="BR110" s="218">
        <f t="shared" si="380"/>
        <v>72102.729999999967</v>
      </c>
      <c r="BS110" s="218">
        <f t="shared" si="380"/>
        <v>72102.229999999967</v>
      </c>
      <c r="BT110" s="218">
        <f t="shared" si="380"/>
        <v>72102.229999999981</v>
      </c>
      <c r="BU110" s="218">
        <f t="shared" ref="BU110:BV110" si="390">+BU87*BU41</f>
        <v>74424.489999999962</v>
      </c>
      <c r="BV110" s="218">
        <f t="shared" si="390"/>
        <v>75585.619999999966</v>
      </c>
      <c r="BW110" s="218">
        <f t="shared" ref="BW110:BX110" si="391">+BW87*BW41</f>
        <v>75585.619999999952</v>
      </c>
      <c r="BX110" s="218">
        <f t="shared" si="391"/>
        <v>75571.863333333284</v>
      </c>
      <c r="BY110" s="218">
        <f t="shared" ref="BY110:BZ110" si="392">+BY87*BY41</f>
        <v>75580.509999999951</v>
      </c>
      <c r="BZ110" s="218">
        <f t="shared" si="392"/>
        <v>75580.509999999966</v>
      </c>
      <c r="CA110" s="218">
        <f t="shared" si="317"/>
        <v>75516.349999999962</v>
      </c>
      <c r="CB110" s="218">
        <f t="shared" si="317"/>
        <v>75484.26999999996</v>
      </c>
      <c r="CC110" s="218">
        <f t="shared" ref="CC110:CD110" si="393">+CC87*CC41</f>
        <v>75484.269999999975</v>
      </c>
      <c r="CD110" s="218">
        <f t="shared" si="393"/>
        <v>75484.269999999975</v>
      </c>
      <c r="CE110" s="218">
        <f t="shared" si="363"/>
        <v>75475.816666666637</v>
      </c>
      <c r="CF110" s="396"/>
      <c r="CG110" s="218">
        <f t="shared" ref="CG110:CW110" si="394">+CG87*CG41</f>
        <v>0</v>
      </c>
      <c r="CH110" s="218">
        <f t="shared" si="394"/>
        <v>0</v>
      </c>
      <c r="CI110" s="218">
        <f t="shared" si="394"/>
        <v>50257.8</v>
      </c>
      <c r="CJ110" s="218">
        <f t="shared" si="394"/>
        <v>68127.284166666665</v>
      </c>
      <c r="CK110" s="218">
        <f t="shared" si="394"/>
        <v>68270.750833333339</v>
      </c>
      <c r="CL110" s="218">
        <f t="shared" si="394"/>
        <v>68372.191666666666</v>
      </c>
      <c r="CM110" s="218">
        <f t="shared" si="394"/>
        <v>68214.03687500002</v>
      </c>
      <c r="CN110" s="218">
        <f t="shared" si="394"/>
        <v>68460.383333333331</v>
      </c>
      <c r="CO110" s="218">
        <f t="shared" si="394"/>
        <v>69417.23083333332</v>
      </c>
      <c r="CP110" s="218">
        <f t="shared" si="394"/>
        <v>73078.022500000006</v>
      </c>
      <c r="CQ110" s="218">
        <f t="shared" si="394"/>
        <v>73003.554166666669</v>
      </c>
      <c r="CR110" s="218">
        <f t="shared" si="394"/>
        <v>72970.459999999992</v>
      </c>
      <c r="CS110" s="218">
        <f t="shared" si="394"/>
        <v>72948.666666666657</v>
      </c>
      <c r="CT110" s="218">
        <f t="shared" si="394"/>
        <v>72387.546666666531</v>
      </c>
      <c r="CU110" s="218">
        <f t="shared" si="394"/>
        <v>72147.799999999799</v>
      </c>
      <c r="CV110" s="218">
        <f t="shared" si="394"/>
        <v>72147.350833333257</v>
      </c>
      <c r="CW110" s="218">
        <f t="shared" si="394"/>
        <v>72110.393333333282</v>
      </c>
      <c r="CX110" s="218">
        <f t="shared" ref="CX110:CY110" si="395">+CX87*CX41</f>
        <v>74424.490000000034</v>
      </c>
      <c r="CY110" s="218">
        <f t="shared" si="395"/>
        <v>75562.308333333305</v>
      </c>
      <c r="CZ110" s="218">
        <f t="shared" ref="CZ110" si="396">+CZ87*CZ41</f>
        <v>75482.156666666589</v>
      </c>
    </row>
    <row r="111" spans="2:104">
      <c r="B111" s="90" t="s">
        <v>21</v>
      </c>
      <c r="C111" s="91" t="s">
        <v>6</v>
      </c>
      <c r="D111" s="92">
        <v>0</v>
      </c>
      <c r="E111" s="92">
        <v>0</v>
      </c>
      <c r="F111" s="92">
        <v>0</v>
      </c>
      <c r="G111" s="92">
        <v>0</v>
      </c>
      <c r="H111" s="92">
        <v>0</v>
      </c>
      <c r="I111" s="92">
        <v>0</v>
      </c>
      <c r="J111" s="92">
        <v>0</v>
      </c>
      <c r="K111" s="92">
        <v>0</v>
      </c>
      <c r="L111" s="92">
        <v>0</v>
      </c>
      <c r="M111" s="92">
        <v>0</v>
      </c>
      <c r="N111" s="92">
        <v>0</v>
      </c>
      <c r="O111" s="92">
        <v>0</v>
      </c>
      <c r="P111" s="92">
        <v>0</v>
      </c>
      <c r="Q111" s="92">
        <v>0</v>
      </c>
      <c r="R111" s="92">
        <v>0</v>
      </c>
      <c r="S111" s="108">
        <f>S88*S42</f>
        <v>5618.2</v>
      </c>
      <c r="T111" s="92">
        <v>7670.7299999999977</v>
      </c>
      <c r="U111" s="92">
        <v>7670.7299999999977</v>
      </c>
      <c r="V111" s="94">
        <v>8427.2999999999993</v>
      </c>
      <c r="W111" s="94">
        <f t="shared" si="283"/>
        <v>8126.9</v>
      </c>
      <c r="X111" s="94">
        <f t="shared" si="283"/>
        <v>8482.1999999999989</v>
      </c>
      <c r="Y111" s="94">
        <f t="shared" si="283"/>
        <v>8482.1369999999988</v>
      </c>
      <c r="Z111" s="94">
        <f t="shared" si="283"/>
        <v>8460.3240000000023</v>
      </c>
      <c r="AA111" s="94">
        <f t="shared" si="283"/>
        <v>8460.3239999999987</v>
      </c>
      <c r="AB111" s="94">
        <v>16920.648000000001</v>
      </c>
      <c r="AC111" s="94">
        <f t="shared" ref="AC111:AW111" si="397">+AC88*AC42</f>
        <v>16949.208000000002</v>
      </c>
      <c r="AD111" s="94">
        <f t="shared" si="397"/>
        <v>16971.964</v>
      </c>
      <c r="AE111" s="94">
        <f t="shared" si="397"/>
        <v>16983.3855</v>
      </c>
      <c r="AF111" s="94">
        <f t="shared" si="397"/>
        <v>17017.649999999998</v>
      </c>
      <c r="AG111" s="94">
        <f t="shared" si="397"/>
        <v>17017.89</v>
      </c>
      <c r="AH111" s="94">
        <f t="shared" si="397"/>
        <v>17017.890000000003</v>
      </c>
      <c r="AI111" s="94">
        <f t="shared" si="397"/>
        <v>17020.88599999998</v>
      </c>
      <c r="AJ111" s="94">
        <f t="shared" si="397"/>
        <v>17022.383999999998</v>
      </c>
      <c r="AK111" s="94">
        <f t="shared" si="397"/>
        <v>17021.712</v>
      </c>
      <c r="AL111" s="94">
        <f t="shared" si="397"/>
        <v>17029.2</v>
      </c>
      <c r="AM111" s="94">
        <f t="shared" si="397"/>
        <v>17094.940000000017</v>
      </c>
      <c r="AN111" s="94">
        <f t="shared" si="397"/>
        <v>17021.675999999999</v>
      </c>
      <c r="AO111" s="94">
        <f t="shared" si="397"/>
        <v>17021.675999999999</v>
      </c>
      <c r="AP111" s="94">
        <f t="shared" si="397"/>
        <v>17021.675999999999</v>
      </c>
      <c r="AQ111" s="94">
        <f t="shared" si="397"/>
        <v>17021.856</v>
      </c>
      <c r="AR111" s="94">
        <f t="shared" si="397"/>
        <v>17021.856</v>
      </c>
      <c r="AS111" s="94">
        <f t="shared" si="397"/>
        <v>17021.856</v>
      </c>
      <c r="AT111" s="94">
        <f t="shared" si="397"/>
        <v>17021.856</v>
      </c>
      <c r="AU111" s="94">
        <f t="shared" si="397"/>
        <v>17032.573999999979</v>
      </c>
      <c r="AV111" s="94">
        <f t="shared" si="397"/>
        <v>17021.856</v>
      </c>
      <c r="AW111" s="94">
        <f t="shared" si="397"/>
        <v>17041.483999999997</v>
      </c>
      <c r="AX111" s="94">
        <v>17022.18</v>
      </c>
      <c r="AY111" s="94">
        <v>17020.440000000002</v>
      </c>
      <c r="AZ111" s="94">
        <f t="shared" si="378"/>
        <v>17020.440000000002</v>
      </c>
      <c r="BA111" s="94">
        <f t="shared" si="378"/>
        <v>17020.440000000002</v>
      </c>
      <c r="BB111" s="94">
        <f t="shared" si="378"/>
        <v>17020.440000000002</v>
      </c>
      <c r="BC111" s="94">
        <f t="shared" si="378"/>
        <v>17020.440000000002</v>
      </c>
      <c r="BD111" s="94">
        <f t="shared" si="378"/>
        <v>17020.440000000002</v>
      </c>
      <c r="BE111" s="94">
        <f t="shared" si="378"/>
        <v>17020.439999999988</v>
      </c>
      <c r="BF111" s="94">
        <v>17020.439999999988</v>
      </c>
      <c r="BG111" s="94">
        <f t="shared" si="379"/>
        <v>17020.439999999995</v>
      </c>
      <c r="BH111" s="94">
        <f t="shared" si="379"/>
        <v>16940.191999999992</v>
      </c>
      <c r="BI111" s="94">
        <f t="shared" si="379"/>
        <v>17020.439999999995</v>
      </c>
      <c r="BJ111" s="94">
        <f t="shared" si="379"/>
        <v>17020.439999999988</v>
      </c>
      <c r="BK111" s="209">
        <f t="shared" si="379"/>
        <v>17019.143999999997</v>
      </c>
      <c r="BL111" s="209">
        <v>17019.143999999993</v>
      </c>
      <c r="BM111" s="209">
        <f t="shared" si="380"/>
        <v>17019.983999999989</v>
      </c>
      <c r="BN111" s="209">
        <f t="shared" si="380"/>
        <v>17021.66399999999</v>
      </c>
      <c r="BO111" s="218">
        <f t="shared" si="380"/>
        <v>17021.664000000008</v>
      </c>
      <c r="BP111" s="218">
        <f t="shared" si="380"/>
        <v>17022.46799999999</v>
      </c>
      <c r="BQ111" s="218">
        <f t="shared" si="380"/>
        <v>17023.161999999989</v>
      </c>
      <c r="BR111" s="218">
        <f t="shared" si="380"/>
        <v>17023.745999999992</v>
      </c>
      <c r="BS111" s="218">
        <f t="shared" si="380"/>
        <v>17023.745999999992</v>
      </c>
      <c r="BT111" s="218">
        <f t="shared" si="380"/>
        <v>17023.745999999992</v>
      </c>
      <c r="BU111" s="218">
        <f t="shared" ref="BU111:BV111" si="398">+BU88*BU42</f>
        <v>17023.745999999996</v>
      </c>
      <c r="BV111" s="218">
        <f t="shared" si="398"/>
        <v>17023.745999999992</v>
      </c>
      <c r="BW111" s="218">
        <f t="shared" ref="BW111:BX111" si="399">+BW88*BW42</f>
        <v>17023.746000000003</v>
      </c>
      <c r="BX111" s="218">
        <f t="shared" si="399"/>
        <v>17023.745999999996</v>
      </c>
      <c r="BY111" s="218">
        <f t="shared" ref="BY111:BZ111" si="400">+BY88*BY42</f>
        <v>17023.745999999996</v>
      </c>
      <c r="BZ111" s="218">
        <f t="shared" si="400"/>
        <v>17023.745999999996</v>
      </c>
      <c r="CA111" s="218">
        <f t="shared" si="317"/>
        <v>17023.701999999994</v>
      </c>
      <c r="CB111" s="218">
        <f t="shared" si="317"/>
        <v>17023.679999999993</v>
      </c>
      <c r="CC111" s="218">
        <f t="shared" ref="CC111:CD111" si="401">+CC88*CC42</f>
        <v>17023.679999999989</v>
      </c>
      <c r="CD111" s="218">
        <f t="shared" si="401"/>
        <v>17023.679999999993</v>
      </c>
      <c r="CE111" s="218">
        <f t="shared" si="363"/>
        <v>17023.679999999993</v>
      </c>
      <c r="CF111" s="396"/>
      <c r="CG111" s="218">
        <f t="shared" ref="CG111:CW111" si="402">+CG88*CG42</f>
        <v>0</v>
      </c>
      <c r="CH111" s="218">
        <f t="shared" si="402"/>
        <v>0</v>
      </c>
      <c r="CI111" s="218">
        <f t="shared" si="402"/>
        <v>0</v>
      </c>
      <c r="CJ111" s="218">
        <f t="shared" si="402"/>
        <v>5320.6869999999999</v>
      </c>
      <c r="CK111" s="218">
        <f t="shared" si="402"/>
        <v>7973.9149999999991</v>
      </c>
      <c r="CL111" s="218">
        <f t="shared" si="402"/>
        <v>8471.2462500000001</v>
      </c>
      <c r="CM111" s="218">
        <f t="shared" si="402"/>
        <v>16956.301375000003</v>
      </c>
      <c r="CN111" s="218">
        <f t="shared" si="402"/>
        <v>17018.578999999994</v>
      </c>
      <c r="CO111" s="218">
        <f t="shared" si="402"/>
        <v>17042.059000000005</v>
      </c>
      <c r="CP111" s="218">
        <f t="shared" si="402"/>
        <v>17021.720999999998</v>
      </c>
      <c r="CQ111" s="218">
        <f t="shared" si="402"/>
        <v>17024.535499999994</v>
      </c>
      <c r="CR111" s="218">
        <f t="shared" si="402"/>
        <v>17026.489999999998</v>
      </c>
      <c r="CS111" s="218">
        <f t="shared" si="402"/>
        <v>17020.440000000002</v>
      </c>
      <c r="CT111" s="218">
        <f t="shared" si="402"/>
        <v>17020.440000000024</v>
      </c>
      <c r="CU111" s="218">
        <f t="shared" si="402"/>
        <v>17000.054000000036</v>
      </c>
      <c r="CV111" s="218">
        <f t="shared" si="402"/>
        <v>17020.61400000002</v>
      </c>
      <c r="CW111" s="218">
        <f t="shared" si="402"/>
        <v>17023.280500000033</v>
      </c>
      <c r="CX111" s="218">
        <f t="shared" ref="CX111:CY111" si="403">+CX88*CX42</f>
        <v>17023.746000000014</v>
      </c>
      <c r="CY111" s="218">
        <f t="shared" si="403"/>
        <v>17023.73500000003</v>
      </c>
      <c r="CZ111" s="218">
        <f t="shared" ref="CZ111" si="404">+CZ88*CZ42</f>
        <v>17023.680000000022</v>
      </c>
    </row>
    <row r="112" spans="2:104">
      <c r="B112" s="90" t="s">
        <v>22</v>
      </c>
      <c r="C112" s="91" t="s">
        <v>6</v>
      </c>
      <c r="D112" s="92"/>
      <c r="E112" s="92"/>
      <c r="F112" s="92"/>
      <c r="G112" s="92"/>
      <c r="H112" s="92"/>
      <c r="I112" s="92"/>
      <c r="J112" s="92"/>
      <c r="K112" s="92"/>
      <c r="L112" s="92"/>
      <c r="M112" s="92"/>
      <c r="N112" s="92"/>
      <c r="O112" s="92"/>
      <c r="P112" s="92"/>
      <c r="Q112" s="92"/>
      <c r="R112" s="92"/>
      <c r="S112" s="92"/>
      <c r="T112" s="92"/>
      <c r="U112" s="92"/>
      <c r="V112" s="94"/>
      <c r="W112" s="94"/>
      <c r="X112" s="94"/>
      <c r="Y112" s="94"/>
      <c r="Z112" s="94"/>
      <c r="AA112" s="94">
        <f>+AA89*AA43</f>
        <v>26016.733333333334</v>
      </c>
      <c r="AB112" s="94">
        <v>39092.883333333331</v>
      </c>
      <c r="AC112" s="94">
        <f t="shared" ref="AC112:AW112" si="405">+AC89*AC43</f>
        <v>39138.951666666668</v>
      </c>
      <c r="AD112" s="94">
        <f t="shared" si="405"/>
        <v>39191.83666666667</v>
      </c>
      <c r="AE112" s="94">
        <f t="shared" si="405"/>
        <v>39212.320000000007</v>
      </c>
      <c r="AF112" s="94">
        <f t="shared" si="405"/>
        <v>39273.770000000004</v>
      </c>
      <c r="AG112" s="94">
        <f t="shared" si="405"/>
        <v>39273.769999999997</v>
      </c>
      <c r="AH112" s="94">
        <f t="shared" si="405"/>
        <v>39273.769999999997</v>
      </c>
      <c r="AI112" s="94">
        <f t="shared" si="405"/>
        <v>39273.769999999997</v>
      </c>
      <c r="AJ112" s="94">
        <f t="shared" si="405"/>
        <v>39273.769999999997</v>
      </c>
      <c r="AK112" s="94">
        <f t="shared" si="405"/>
        <v>39273.769999999997</v>
      </c>
      <c r="AL112" s="94">
        <f t="shared" si="405"/>
        <v>39274</v>
      </c>
      <c r="AM112" s="94">
        <f t="shared" si="405"/>
        <v>39273.769999999997</v>
      </c>
      <c r="AN112" s="94">
        <f t="shared" si="405"/>
        <v>39273.769999999997</v>
      </c>
      <c r="AO112" s="94">
        <f t="shared" si="405"/>
        <v>39252.769999999997</v>
      </c>
      <c r="AP112" s="94">
        <f t="shared" si="405"/>
        <v>39266.103333333303</v>
      </c>
      <c r="AQ112" s="94">
        <f t="shared" si="405"/>
        <v>39252.769999999997</v>
      </c>
      <c r="AR112" s="94">
        <f t="shared" si="405"/>
        <v>39252.769999999997</v>
      </c>
      <c r="AS112" s="94">
        <f t="shared" si="405"/>
        <v>39252.769999999997</v>
      </c>
      <c r="AT112" s="94">
        <f t="shared" si="405"/>
        <v>39252.769999999997</v>
      </c>
      <c r="AU112" s="94">
        <f t="shared" si="405"/>
        <v>39252.769999999997</v>
      </c>
      <c r="AV112" s="94">
        <f t="shared" si="405"/>
        <v>39252.769999999997</v>
      </c>
      <c r="AW112" s="94">
        <f t="shared" si="405"/>
        <v>39252.769999999997</v>
      </c>
      <c r="AX112" s="94">
        <v>39107.456666666672</v>
      </c>
      <c r="AY112" s="94">
        <v>39252.769999999997</v>
      </c>
      <c r="AZ112" s="94">
        <f t="shared" si="378"/>
        <v>39252.769999999997</v>
      </c>
      <c r="BA112" s="94">
        <f t="shared" si="378"/>
        <v>39252.769999999997</v>
      </c>
      <c r="BB112" s="94">
        <f t="shared" si="378"/>
        <v>39252.769999999997</v>
      </c>
      <c r="BC112" s="94">
        <f t="shared" si="378"/>
        <v>39252.769999999997</v>
      </c>
      <c r="BD112" s="94">
        <f t="shared" si="378"/>
        <v>39252.769999999997</v>
      </c>
      <c r="BE112" s="94">
        <f t="shared" si="378"/>
        <v>39252.769999999975</v>
      </c>
      <c r="BF112" s="94">
        <v>39252.769999999982</v>
      </c>
      <c r="BG112" s="94">
        <f t="shared" si="379"/>
        <v>39252.769999999968</v>
      </c>
      <c r="BH112" s="94">
        <f t="shared" si="379"/>
        <v>39252.769999999975</v>
      </c>
      <c r="BI112" s="94">
        <f t="shared" si="379"/>
        <v>39252.769999999975</v>
      </c>
      <c r="BJ112" s="94">
        <f t="shared" si="379"/>
        <v>39252.769999999975</v>
      </c>
      <c r="BK112" s="209">
        <f t="shared" si="379"/>
        <v>39252.769999999982</v>
      </c>
      <c r="BL112" s="209">
        <v>39252.769999999982</v>
      </c>
      <c r="BM112" s="209">
        <f t="shared" si="380"/>
        <v>39252.769999999982</v>
      </c>
      <c r="BN112" s="209">
        <f t="shared" si="380"/>
        <v>39252.769999999982</v>
      </c>
      <c r="BO112" s="218">
        <f t="shared" si="380"/>
        <v>39252.770000000004</v>
      </c>
      <c r="BP112" s="218">
        <f t="shared" si="380"/>
        <v>39224.243333333317</v>
      </c>
      <c r="BQ112" s="218">
        <f t="shared" si="380"/>
        <v>39250.909999999982</v>
      </c>
      <c r="BR112" s="218">
        <f t="shared" si="380"/>
        <v>39250.909999999982</v>
      </c>
      <c r="BS112" s="218">
        <f t="shared" si="380"/>
        <v>39250.909999999982</v>
      </c>
      <c r="BT112" s="218">
        <f t="shared" si="380"/>
        <v>39250.909999999982</v>
      </c>
      <c r="BU112" s="218">
        <f t="shared" ref="BU112:BV112" si="406">+BU89*BU43</f>
        <v>39251.929999999986</v>
      </c>
      <c r="BV112" s="218">
        <f t="shared" si="406"/>
        <v>39251.929999999986</v>
      </c>
      <c r="BW112" s="218">
        <f t="shared" ref="BW112:BX112" si="407">+BW89*BW43</f>
        <v>39251.699999999983</v>
      </c>
      <c r="BX112" s="218">
        <f t="shared" si="407"/>
        <v>39251.699999999975</v>
      </c>
      <c r="BY112" s="218">
        <f t="shared" ref="BY112:BZ112" si="408">+BY89*BY43</f>
        <v>39251.69999999999</v>
      </c>
      <c r="BZ112" s="218">
        <f t="shared" si="408"/>
        <v>39251.69999999999</v>
      </c>
      <c r="CA112" s="218">
        <f t="shared" si="317"/>
        <v>39251.69999999999</v>
      </c>
      <c r="CB112" s="218">
        <f t="shared" si="317"/>
        <v>39251.699999999975</v>
      </c>
      <c r="CC112" s="218">
        <f t="shared" ref="CC112:CD112" si="409">+CC89*CC43</f>
        <v>39251.699999999983</v>
      </c>
      <c r="CD112" s="218">
        <f t="shared" si="409"/>
        <v>39251.69999999999</v>
      </c>
      <c r="CE112" s="218">
        <f t="shared" si="363"/>
        <v>31401.359999999993</v>
      </c>
      <c r="CF112" s="396"/>
      <c r="CG112" s="218">
        <f t="shared" ref="CG112:CW112" si="410">+CG89*CG43</f>
        <v>0</v>
      </c>
      <c r="CH112" s="218">
        <f t="shared" si="410"/>
        <v>0</v>
      </c>
      <c r="CI112" s="218">
        <f t="shared" si="410"/>
        <v>0</v>
      </c>
      <c r="CJ112" s="218">
        <f t="shared" si="410"/>
        <v>0</v>
      </c>
      <c r="CK112" s="218">
        <f t="shared" si="410"/>
        <v>0</v>
      </c>
      <c r="CL112" s="218">
        <f t="shared" si="410"/>
        <v>39019.904999999999</v>
      </c>
      <c r="CM112" s="218">
        <f t="shared" si="410"/>
        <v>39158.997916666667</v>
      </c>
      <c r="CN112" s="218">
        <f t="shared" si="410"/>
        <v>39273.769999999997</v>
      </c>
      <c r="CO112" s="218">
        <f t="shared" si="410"/>
        <v>39273.827499999999</v>
      </c>
      <c r="CP112" s="218">
        <f t="shared" si="410"/>
        <v>39261.353333333325</v>
      </c>
      <c r="CQ112" s="218">
        <f t="shared" si="410"/>
        <v>39252.769999999997</v>
      </c>
      <c r="CR112" s="218">
        <f t="shared" si="410"/>
        <v>39216.441666666666</v>
      </c>
      <c r="CS112" s="218">
        <f t="shared" si="410"/>
        <v>39252.769999999997</v>
      </c>
      <c r="CT112" s="218">
        <f t="shared" si="410"/>
        <v>39252.769999999939</v>
      </c>
      <c r="CU112" s="218">
        <f t="shared" si="410"/>
        <v>39252.769999999968</v>
      </c>
      <c r="CV112" s="218">
        <f t="shared" si="410"/>
        <v>39252.769999999968</v>
      </c>
      <c r="CW112" s="218">
        <f t="shared" si="410"/>
        <v>39244.243333333252</v>
      </c>
      <c r="CX112" s="218">
        <f t="shared" ref="CX112:CY112" si="411">+CX89*CX43</f>
        <v>39251.61749999992</v>
      </c>
      <c r="CY112" s="218">
        <f t="shared" si="411"/>
        <v>39251.699999999888</v>
      </c>
      <c r="CZ112" s="218">
        <f t="shared" ref="CZ112" si="412">+CZ89*CZ43</f>
        <v>31401.359999999877</v>
      </c>
    </row>
    <row r="113" spans="2:109">
      <c r="B113" s="90" t="s">
        <v>23</v>
      </c>
      <c r="C113" s="91" t="s">
        <v>6</v>
      </c>
      <c r="D113" s="92"/>
      <c r="E113" s="92"/>
      <c r="F113" s="92"/>
      <c r="G113" s="92"/>
      <c r="H113" s="92"/>
      <c r="I113" s="92"/>
      <c r="J113" s="92"/>
      <c r="K113" s="92"/>
      <c r="L113" s="92"/>
      <c r="M113" s="92"/>
      <c r="N113" s="92"/>
      <c r="O113" s="92"/>
      <c r="P113" s="92"/>
      <c r="Q113" s="92"/>
      <c r="R113" s="92"/>
      <c r="S113" s="92"/>
      <c r="T113" s="92"/>
      <c r="U113" s="92"/>
      <c r="V113" s="94"/>
      <c r="W113" s="94"/>
      <c r="X113" s="94"/>
      <c r="Y113" s="94"/>
      <c r="Z113" s="94"/>
      <c r="AA113" s="94"/>
      <c r="AB113" s="94"/>
      <c r="AC113" s="94"/>
      <c r="AD113" s="94"/>
      <c r="AE113" s="94">
        <f t="shared" ref="AE113:AW113" si="413">+AE90*AE44</f>
        <v>34535</v>
      </c>
      <c r="AF113" s="94">
        <f t="shared" si="413"/>
        <v>34570.409999999996</v>
      </c>
      <c r="AG113" s="94">
        <f t="shared" si="413"/>
        <v>34477.32</v>
      </c>
      <c r="AH113" s="94">
        <f t="shared" si="413"/>
        <v>34429.406666666669</v>
      </c>
      <c r="AI113" s="94">
        <f t="shared" si="413"/>
        <v>34429.57</v>
      </c>
      <c r="AJ113" s="94">
        <f t="shared" si="413"/>
        <v>34429.57</v>
      </c>
      <c r="AK113" s="94">
        <f t="shared" si="413"/>
        <v>34428.120000000003</v>
      </c>
      <c r="AL113" s="94">
        <f t="shared" si="413"/>
        <v>34293</v>
      </c>
      <c r="AM113" s="94">
        <f t="shared" si="413"/>
        <v>34388.843333333301</v>
      </c>
      <c r="AN113" s="94">
        <f t="shared" si="413"/>
        <v>34384.61</v>
      </c>
      <c r="AO113" s="94">
        <f t="shared" si="413"/>
        <v>34384.61</v>
      </c>
      <c r="AP113" s="94">
        <f t="shared" si="413"/>
        <v>34384.61</v>
      </c>
      <c r="AQ113" s="94">
        <f t="shared" si="413"/>
        <v>34384.61</v>
      </c>
      <c r="AR113" s="94">
        <f t="shared" si="413"/>
        <v>34384.61</v>
      </c>
      <c r="AS113" s="94">
        <f t="shared" si="413"/>
        <v>34384.61</v>
      </c>
      <c r="AT113" s="94">
        <f t="shared" si="413"/>
        <v>34407.019999999997</v>
      </c>
      <c r="AU113" s="94">
        <f t="shared" si="413"/>
        <v>34407.019999999997</v>
      </c>
      <c r="AV113" s="94">
        <f t="shared" si="413"/>
        <v>34411.4866666667</v>
      </c>
      <c r="AW113" s="94">
        <f t="shared" si="413"/>
        <v>34420.42</v>
      </c>
      <c r="AX113" s="94">
        <v>35062.833333333336</v>
      </c>
      <c r="AY113" s="94">
        <v>35364.083333333336</v>
      </c>
      <c r="AZ113" s="94">
        <f t="shared" si="378"/>
        <v>35384.04</v>
      </c>
      <c r="BA113" s="94">
        <f t="shared" si="378"/>
        <v>35384.04</v>
      </c>
      <c r="BB113" s="94">
        <f t="shared" si="378"/>
        <v>35384.04</v>
      </c>
      <c r="BC113" s="94">
        <f t="shared" si="378"/>
        <v>35384.04</v>
      </c>
      <c r="BD113" s="94">
        <f t="shared" si="378"/>
        <v>35735.633333333331</v>
      </c>
      <c r="BE113" s="94">
        <f t="shared" si="378"/>
        <v>36438.819999999956</v>
      </c>
      <c r="BF113" s="94">
        <v>36438.819999999971</v>
      </c>
      <c r="BG113" s="94">
        <f t="shared" si="379"/>
        <v>36438.819999999963</v>
      </c>
      <c r="BH113" s="94">
        <f t="shared" si="379"/>
        <v>36467.739999999962</v>
      </c>
      <c r="BI113" s="94">
        <f t="shared" si="379"/>
        <v>36467.739999999954</v>
      </c>
      <c r="BJ113" s="94">
        <f t="shared" si="379"/>
        <v>36467.739999999954</v>
      </c>
      <c r="BK113" s="209">
        <f t="shared" si="379"/>
        <v>36467.739999999947</v>
      </c>
      <c r="BL113" s="209">
        <v>36467.739999999954</v>
      </c>
      <c r="BM113" s="209">
        <f t="shared" si="380"/>
        <v>36467.739999999954</v>
      </c>
      <c r="BN113" s="209">
        <f t="shared" si="380"/>
        <v>36467.739999999954</v>
      </c>
      <c r="BO113" s="218">
        <f t="shared" si="380"/>
        <v>36467.74</v>
      </c>
      <c r="BP113" s="218">
        <f t="shared" si="380"/>
        <v>36467.70999999997</v>
      </c>
      <c r="BQ113" s="218">
        <f t="shared" si="380"/>
        <v>36471.1233333333</v>
      </c>
      <c r="BR113" s="218">
        <f t="shared" si="380"/>
        <v>36472.829999999965</v>
      </c>
      <c r="BS113" s="218">
        <f t="shared" si="380"/>
        <v>36472.829999999965</v>
      </c>
      <c r="BT113" s="218">
        <f t="shared" si="380"/>
        <v>36474.589999999953</v>
      </c>
      <c r="BU113" s="218">
        <f t="shared" ref="BU113:BV113" si="414">+BU90*BU44</f>
        <v>36474.58999999996</v>
      </c>
      <c r="BV113" s="218">
        <f t="shared" si="414"/>
        <v>36400.869999999959</v>
      </c>
      <c r="BW113" s="218">
        <f t="shared" ref="BW113:BX113" si="415">+BW90*BW44</f>
        <v>36241.559999999961</v>
      </c>
      <c r="BX113" s="218">
        <f t="shared" si="415"/>
        <v>36474.589999999967</v>
      </c>
      <c r="BY113" s="218">
        <f t="shared" ref="BY113:BZ113" si="416">+BY90*BY44</f>
        <v>36474.589999999953</v>
      </c>
      <c r="BZ113" s="218">
        <f t="shared" si="416"/>
        <v>36474.589999999953</v>
      </c>
      <c r="CA113" s="218">
        <f t="shared" si="317"/>
        <v>27356.657499999968</v>
      </c>
      <c r="CB113" s="218">
        <f t="shared" si="317"/>
        <v>27357.014999999978</v>
      </c>
      <c r="CC113" s="218">
        <f t="shared" ref="CC113:CD113" si="417">+CC90*CC44</f>
        <v>27357.014999999963</v>
      </c>
      <c r="CD113" s="218">
        <f t="shared" si="417"/>
        <v>27357.014999999963</v>
      </c>
      <c r="CE113" s="218">
        <f t="shared" si="363"/>
        <v>27366.494999999966</v>
      </c>
      <c r="CF113" s="396"/>
      <c r="CG113" s="218">
        <f t="shared" ref="CG113:CV113" si="418">+CG90*CG44</f>
        <v>0</v>
      </c>
      <c r="CH113" s="218">
        <f t="shared" si="418"/>
        <v>0</v>
      </c>
      <c r="CI113" s="218">
        <f t="shared" si="418"/>
        <v>0</v>
      </c>
      <c r="CJ113" s="218">
        <f t="shared" si="418"/>
        <v>0</v>
      </c>
      <c r="CK113" s="218">
        <f t="shared" si="418"/>
        <v>0</v>
      </c>
      <c r="CL113" s="218">
        <f t="shared" si="418"/>
        <v>0</v>
      </c>
      <c r="CM113" s="218">
        <f t="shared" si="418"/>
        <v>34535</v>
      </c>
      <c r="CN113" s="218">
        <f t="shared" si="418"/>
        <v>34476.676666666666</v>
      </c>
      <c r="CO113" s="218">
        <f t="shared" si="418"/>
        <v>34384.883333333324</v>
      </c>
      <c r="CP113" s="218">
        <f t="shared" si="418"/>
        <v>34384.61</v>
      </c>
      <c r="CQ113" s="218">
        <f t="shared" si="418"/>
        <v>34395.814999999995</v>
      </c>
      <c r="CR113" s="218">
        <f t="shared" si="418"/>
        <v>34814.705833333348</v>
      </c>
      <c r="CS113" s="218">
        <f t="shared" si="418"/>
        <v>35384.04</v>
      </c>
      <c r="CT113" s="218">
        <f t="shared" si="418"/>
        <v>36263.023333333236</v>
      </c>
      <c r="CU113" s="218">
        <f t="shared" si="418"/>
        <v>36467.739999999925</v>
      </c>
      <c r="CV113" s="218">
        <f t="shared" si="418"/>
        <v>36467.739999999889</v>
      </c>
      <c r="CW113" s="218">
        <f>+CW90*CW44</f>
        <v>36471.123333333213</v>
      </c>
      <c r="CX113" s="218">
        <f t="shared" ref="CX113:CY113" si="419">+CX90*CX44</f>
        <v>36397.902499999858</v>
      </c>
      <c r="CY113" s="218">
        <f t="shared" si="419"/>
        <v>27356.121249999924</v>
      </c>
      <c r="CZ113" s="218">
        <f t="shared" ref="CZ113" si="420">+CZ90*CZ44</f>
        <v>27359.384999999944</v>
      </c>
    </row>
    <row r="114" spans="2:109">
      <c r="B114" s="90" t="s">
        <v>24</v>
      </c>
      <c r="C114" s="91" t="s">
        <v>8</v>
      </c>
      <c r="D114" s="92"/>
      <c r="E114" s="92"/>
      <c r="F114" s="92"/>
      <c r="G114" s="92"/>
      <c r="H114" s="92"/>
      <c r="I114" s="92"/>
      <c r="J114" s="92"/>
      <c r="K114" s="92"/>
      <c r="L114" s="92"/>
      <c r="M114" s="92"/>
      <c r="N114" s="92"/>
      <c r="O114" s="92"/>
      <c r="P114" s="92"/>
      <c r="Q114" s="92"/>
      <c r="R114" s="92"/>
      <c r="S114" s="92"/>
      <c r="T114" s="92"/>
      <c r="U114" s="92"/>
      <c r="V114" s="94"/>
      <c r="W114" s="94"/>
      <c r="X114" s="94"/>
      <c r="Y114" s="94"/>
      <c r="Z114" s="94"/>
      <c r="AA114" s="94"/>
      <c r="AB114" s="94"/>
      <c r="AC114" s="94"/>
      <c r="AD114" s="94"/>
      <c r="AE114" s="94">
        <f t="shared" ref="AE114:AW114" si="421">+AE91*AE45</f>
        <v>25405.200000000001</v>
      </c>
      <c r="AF114" s="94">
        <f t="shared" si="421"/>
        <v>38398.692000000003</v>
      </c>
      <c r="AG114" s="94">
        <f t="shared" si="421"/>
        <v>38538.306000000004</v>
      </c>
      <c r="AH114" s="94">
        <f t="shared" si="421"/>
        <v>38539.205999999998</v>
      </c>
      <c r="AI114" s="94">
        <f t="shared" si="421"/>
        <v>38537.063999999998</v>
      </c>
      <c r="AJ114" s="94">
        <f t="shared" si="421"/>
        <v>38537.063999999998</v>
      </c>
      <c r="AK114" s="94">
        <f t="shared" si="421"/>
        <v>38537.063999999998</v>
      </c>
      <c r="AL114" s="94">
        <f t="shared" si="421"/>
        <v>38537.1</v>
      </c>
      <c r="AM114" s="94">
        <f t="shared" si="421"/>
        <v>38537.063999999998</v>
      </c>
      <c r="AN114" s="94">
        <f t="shared" si="421"/>
        <v>38514.54899999997</v>
      </c>
      <c r="AO114" s="94">
        <f t="shared" si="421"/>
        <v>38537.063999999998</v>
      </c>
      <c r="AP114" s="94">
        <f t="shared" si="421"/>
        <v>38537.063999999998</v>
      </c>
      <c r="AQ114" s="94">
        <f t="shared" si="421"/>
        <v>38537.063999999998</v>
      </c>
      <c r="AR114" s="94">
        <f t="shared" si="421"/>
        <v>38537.063999999998</v>
      </c>
      <c r="AS114" s="94">
        <f t="shared" si="421"/>
        <v>38537.063999999998</v>
      </c>
      <c r="AT114" s="94">
        <f t="shared" si="421"/>
        <v>39137.436000000002</v>
      </c>
      <c r="AU114" s="94">
        <f t="shared" si="421"/>
        <v>39437.622000000003</v>
      </c>
      <c r="AV114" s="94">
        <f t="shared" si="421"/>
        <v>39437.622000000003</v>
      </c>
      <c r="AW114" s="94">
        <f t="shared" si="421"/>
        <v>39437.621999999996</v>
      </c>
      <c r="AX114" s="94">
        <v>39378.741000000002</v>
      </c>
      <c r="AY114" s="94">
        <v>39437.621999999996</v>
      </c>
      <c r="AZ114" s="94">
        <f t="shared" si="378"/>
        <v>39437.621999999996</v>
      </c>
      <c r="BA114" s="94">
        <f t="shared" si="378"/>
        <v>39437.621999999996</v>
      </c>
      <c r="BB114" s="94">
        <f t="shared" si="378"/>
        <v>39437.621999999996</v>
      </c>
      <c r="BC114" s="94">
        <f t="shared" si="378"/>
        <v>39437.621999999996</v>
      </c>
      <c r="BD114" s="94">
        <f t="shared" si="378"/>
        <v>39397.028999999995</v>
      </c>
      <c r="BE114" s="94">
        <f t="shared" si="378"/>
        <v>39437.622000000025</v>
      </c>
      <c r="BF114" s="94">
        <v>39437.622000000025</v>
      </c>
      <c r="BG114" s="94">
        <f t="shared" si="379"/>
        <v>39437.622000000018</v>
      </c>
      <c r="BH114" s="94">
        <f t="shared" si="379"/>
        <v>39424.959000000039</v>
      </c>
      <c r="BI114" s="94">
        <f t="shared" si="379"/>
        <v>39437.622000000025</v>
      </c>
      <c r="BJ114" s="94">
        <f t="shared" si="379"/>
        <v>39437.622000000025</v>
      </c>
      <c r="BK114" s="209">
        <f t="shared" si="379"/>
        <v>39437.622000000025</v>
      </c>
      <c r="BL114" s="209">
        <v>39437.622000000032</v>
      </c>
      <c r="BM114" s="209">
        <f t="shared" si="380"/>
        <v>39437.622000000025</v>
      </c>
      <c r="BN114" s="209">
        <f t="shared" si="380"/>
        <v>39398.52600000002</v>
      </c>
      <c r="BO114" s="218">
        <f t="shared" si="380"/>
        <v>39398.525999999969</v>
      </c>
      <c r="BP114" s="218">
        <f t="shared" si="380"/>
        <v>39398.526000000042</v>
      </c>
      <c r="BQ114" s="218">
        <f t="shared" si="380"/>
        <v>39398.526000000049</v>
      </c>
      <c r="BR114" s="218">
        <f t="shared" si="380"/>
        <v>39398.526000000034</v>
      </c>
      <c r="BS114" s="218">
        <f t="shared" si="380"/>
        <v>39398.250000000058</v>
      </c>
      <c r="BT114" s="218">
        <f t="shared" si="380"/>
        <v>39398.526000000049</v>
      </c>
      <c r="BU114" s="218">
        <f t="shared" ref="BU114:BV114" si="422">+BU91*BU45</f>
        <v>39398.526000000049</v>
      </c>
      <c r="BV114" s="218">
        <f t="shared" si="422"/>
        <v>39398.526000000056</v>
      </c>
      <c r="BW114" s="218">
        <f t="shared" ref="BW114:BX114" si="423">+BW91*BW45</f>
        <v>39398.526000000049</v>
      </c>
      <c r="BX114" s="218">
        <f t="shared" si="423"/>
        <v>39398.526000000049</v>
      </c>
      <c r="BY114" s="218">
        <f t="shared" ref="BY114:BZ114" si="424">+BY91*BY45</f>
        <v>39398.526000000049</v>
      </c>
      <c r="BZ114" s="218">
        <f t="shared" si="424"/>
        <v>39394.17600000005</v>
      </c>
      <c r="CA114" s="218">
        <f t="shared" si="317"/>
        <v>39392.001000000033</v>
      </c>
      <c r="CB114" s="218">
        <f t="shared" si="317"/>
        <v>39392.001000000018</v>
      </c>
      <c r="CC114" s="218">
        <f t="shared" ref="CC114:CD114" si="425">+CC91*CC45</f>
        <v>39392.001000000069</v>
      </c>
      <c r="CD114" s="218">
        <f t="shared" si="425"/>
        <v>39388.67400000005</v>
      </c>
      <c r="CE114" s="218">
        <f t="shared" si="363"/>
        <v>39382.02000000004</v>
      </c>
      <c r="CF114" s="396"/>
      <c r="CG114" s="218">
        <f t="shared" ref="CG114:CW114" si="426">+CG91*CG45</f>
        <v>0</v>
      </c>
      <c r="CH114" s="218">
        <f t="shared" si="426"/>
        <v>0</v>
      </c>
      <c r="CI114" s="218">
        <f t="shared" si="426"/>
        <v>0</v>
      </c>
      <c r="CJ114" s="218">
        <f t="shared" si="426"/>
        <v>0</v>
      </c>
      <c r="CK114" s="218">
        <f t="shared" si="426"/>
        <v>0</v>
      </c>
      <c r="CL114" s="218">
        <f t="shared" si="426"/>
        <v>0</v>
      </c>
      <c r="CM114" s="218">
        <f t="shared" si="426"/>
        <v>30867.318000000003</v>
      </c>
      <c r="CN114" s="218">
        <f t="shared" si="426"/>
        <v>38503.317000000003</v>
      </c>
      <c r="CO114" s="218">
        <f t="shared" si="426"/>
        <v>38537.073000000004</v>
      </c>
      <c r="CP114" s="218">
        <f t="shared" si="426"/>
        <v>38531.435249999988</v>
      </c>
      <c r="CQ114" s="218">
        <f t="shared" si="426"/>
        <v>38912.296499999997</v>
      </c>
      <c r="CR114" s="218">
        <f t="shared" si="426"/>
        <v>39422.901750000005</v>
      </c>
      <c r="CS114" s="218">
        <f t="shared" si="426"/>
        <v>39437.621999999996</v>
      </c>
      <c r="CT114" s="218">
        <f t="shared" si="426"/>
        <v>39427.473750000005</v>
      </c>
      <c r="CU114" s="218">
        <f t="shared" si="426"/>
        <v>39434.456249999974</v>
      </c>
      <c r="CV114" s="218">
        <f t="shared" si="426"/>
        <v>39418.073999999971</v>
      </c>
      <c r="CW114" s="218">
        <f t="shared" si="426"/>
        <v>39398.456999999944</v>
      </c>
      <c r="CX114" s="218">
        <f t="shared" ref="CX114:CY114" si="427">+CX91*CX45</f>
        <v>39398.525999999954</v>
      </c>
      <c r="CY114" s="218">
        <f t="shared" si="427"/>
        <v>39395.807249999998</v>
      </c>
      <c r="CZ114" s="218">
        <f t="shared" ref="CZ114" si="428">+CZ91*CZ45</f>
        <v>39388.673999999963</v>
      </c>
    </row>
    <row r="115" spans="2:109">
      <c r="B115" s="90" t="s">
        <v>25</v>
      </c>
      <c r="C115" s="91" t="s">
        <v>8</v>
      </c>
      <c r="D115" s="92"/>
      <c r="E115" s="92"/>
      <c r="F115" s="92"/>
      <c r="G115" s="92"/>
      <c r="H115" s="92"/>
      <c r="I115" s="92"/>
      <c r="J115" s="92"/>
      <c r="K115" s="92"/>
      <c r="L115" s="92"/>
      <c r="M115" s="92"/>
      <c r="N115" s="92"/>
      <c r="O115" s="92"/>
      <c r="P115" s="92"/>
      <c r="Q115" s="92"/>
      <c r="R115" s="92"/>
      <c r="S115" s="92"/>
      <c r="T115" s="92"/>
      <c r="U115" s="92"/>
      <c r="V115" s="94"/>
      <c r="W115" s="94"/>
      <c r="X115" s="94"/>
      <c r="Y115" s="94"/>
      <c r="Z115" s="94"/>
      <c r="AA115" s="94"/>
      <c r="AB115" s="94"/>
      <c r="AC115" s="94"/>
      <c r="AD115" s="94"/>
      <c r="AE115" s="94">
        <f t="shared" ref="AE115:AW115" si="429">+AE92*AE46</f>
        <v>8509.6666666666661</v>
      </c>
      <c r="AF115" s="94">
        <f t="shared" si="429"/>
        <v>25239.483333333334</v>
      </c>
      <c r="AG115" s="94">
        <f t="shared" si="429"/>
        <v>25654.276666666661</v>
      </c>
      <c r="AH115" s="94">
        <f t="shared" si="429"/>
        <v>26004.733333333334</v>
      </c>
      <c r="AI115" s="94">
        <f t="shared" si="429"/>
        <v>25979.97</v>
      </c>
      <c r="AJ115" s="94">
        <f t="shared" si="429"/>
        <v>25687.43</v>
      </c>
      <c r="AK115" s="94">
        <f t="shared" si="429"/>
        <v>25685.45</v>
      </c>
      <c r="AL115" s="94">
        <f t="shared" si="429"/>
        <v>25685</v>
      </c>
      <c r="AM115" s="94">
        <f t="shared" si="429"/>
        <v>25685</v>
      </c>
      <c r="AN115" s="94">
        <f t="shared" si="429"/>
        <v>25685.1933333333</v>
      </c>
      <c r="AO115" s="94">
        <f t="shared" si="429"/>
        <v>25685.58</v>
      </c>
      <c r="AP115" s="94">
        <f t="shared" si="429"/>
        <v>25685.58</v>
      </c>
      <c r="AQ115" s="94">
        <f t="shared" si="429"/>
        <v>25628.27</v>
      </c>
      <c r="AR115" s="94">
        <f t="shared" si="429"/>
        <v>25709.88</v>
      </c>
      <c r="AS115" s="94">
        <f t="shared" si="429"/>
        <v>25731.163333333301</v>
      </c>
      <c r="AT115" s="94">
        <f t="shared" si="429"/>
        <v>25704.346666666701</v>
      </c>
      <c r="AU115" s="94">
        <f t="shared" si="429"/>
        <v>25704.996666666699</v>
      </c>
      <c r="AV115" s="94">
        <f t="shared" si="429"/>
        <v>25704.97</v>
      </c>
      <c r="AW115" s="94">
        <f t="shared" si="429"/>
        <v>25711.039999999997</v>
      </c>
      <c r="AX115" s="94">
        <v>25828.426666666666</v>
      </c>
      <c r="AY115" s="94">
        <v>25863.703333333335</v>
      </c>
      <c r="AZ115" s="94">
        <f t="shared" si="378"/>
        <v>26883.573333333334</v>
      </c>
      <c r="BA115" s="94">
        <f t="shared" si="378"/>
        <v>26650.099999999995</v>
      </c>
      <c r="BB115" s="94">
        <f t="shared" si="378"/>
        <v>26806.113333333331</v>
      </c>
      <c r="BC115" s="94">
        <f t="shared" si="378"/>
        <v>26319.8</v>
      </c>
      <c r="BD115" s="94">
        <f t="shared" si="378"/>
        <v>26319.8</v>
      </c>
      <c r="BE115" s="94">
        <f t="shared" si="378"/>
        <v>26319.800000000017</v>
      </c>
      <c r="BF115" s="94">
        <v>26879.800000000017</v>
      </c>
      <c r="BG115" s="94">
        <f t="shared" si="379"/>
        <v>26879.800000000021</v>
      </c>
      <c r="BH115" s="94">
        <f t="shared" si="379"/>
        <v>26879.760000000002</v>
      </c>
      <c r="BI115" s="94">
        <f t="shared" si="379"/>
        <v>26879.760000000002</v>
      </c>
      <c r="BJ115" s="94">
        <f t="shared" si="379"/>
        <v>26879.760000000002</v>
      </c>
      <c r="BK115" s="209">
        <f t="shared" si="379"/>
        <v>26879.760000000002</v>
      </c>
      <c r="BL115" s="209">
        <v>26879.760000000002</v>
      </c>
      <c r="BM115" s="209">
        <f t="shared" si="380"/>
        <v>26876.760000000002</v>
      </c>
      <c r="BN115" s="209">
        <f t="shared" si="380"/>
        <v>26876.760000000002</v>
      </c>
      <c r="BO115" s="218">
        <f t="shared" si="380"/>
        <v>26876.760000000002</v>
      </c>
      <c r="BP115" s="218">
        <f t="shared" si="380"/>
        <v>26876.760000000002</v>
      </c>
      <c r="BQ115" s="218">
        <f t="shared" si="380"/>
        <v>26876.760000000002</v>
      </c>
      <c r="BR115" s="218">
        <f t="shared" si="380"/>
        <v>26876.760000000002</v>
      </c>
      <c r="BS115" s="218">
        <f t="shared" si="380"/>
        <v>26876.760000000002</v>
      </c>
      <c r="BT115" s="218">
        <f t="shared" si="380"/>
        <v>26876.760000000002</v>
      </c>
      <c r="BU115" s="218">
        <f t="shared" ref="BU115:BV115" si="430">+BU92*BU46</f>
        <v>28406.840000000022</v>
      </c>
      <c r="BV115" s="218">
        <f t="shared" si="430"/>
        <v>28406.840000000011</v>
      </c>
      <c r="BW115" s="218">
        <f t="shared" ref="BW115:BX115" si="431">+BW92*BW46</f>
        <v>28436.840000000011</v>
      </c>
      <c r="BX115" s="218">
        <f t="shared" si="431"/>
        <v>28436.840000000011</v>
      </c>
      <c r="BY115" s="218">
        <f t="shared" ref="BY115:BZ115" si="432">+BY92*BY46</f>
        <v>28436.840000000011</v>
      </c>
      <c r="BZ115" s="218">
        <f t="shared" si="432"/>
        <v>28416.840000000011</v>
      </c>
      <c r="CA115" s="218">
        <f t="shared" si="317"/>
        <v>28406.840000000015</v>
      </c>
      <c r="CB115" s="218">
        <f t="shared" si="317"/>
        <v>28412.166666666682</v>
      </c>
      <c r="CC115" s="218">
        <f t="shared" ref="CC115:CD115" si="433">+CC92*CC46</f>
        <v>28481.183333333352</v>
      </c>
      <c r="CD115" s="218">
        <f t="shared" si="433"/>
        <v>28622.516666666688</v>
      </c>
      <c r="CE115" s="218">
        <f t="shared" si="363"/>
        <v>28622.85000000002</v>
      </c>
      <c r="CF115" s="396"/>
      <c r="CG115" s="218">
        <f t="shared" ref="CG115:CW115" si="434">+CG92*CG46</f>
        <v>0</v>
      </c>
      <c r="CH115" s="218">
        <f t="shared" si="434"/>
        <v>0</v>
      </c>
      <c r="CI115" s="218">
        <f t="shared" si="434"/>
        <v>0</v>
      </c>
      <c r="CJ115" s="218">
        <f t="shared" si="434"/>
        <v>0</v>
      </c>
      <c r="CK115" s="218">
        <f t="shared" si="434"/>
        <v>0</v>
      </c>
      <c r="CL115" s="218">
        <f t="shared" si="434"/>
        <v>0</v>
      </c>
      <c r="CM115" s="218">
        <f t="shared" si="434"/>
        <v>25529</v>
      </c>
      <c r="CN115" s="218">
        <f t="shared" si="434"/>
        <v>25719.615833333333</v>
      </c>
      <c r="CO115" s="218">
        <f t="shared" si="434"/>
        <v>25685.72</v>
      </c>
      <c r="CP115" s="218">
        <f t="shared" si="434"/>
        <v>25671.155833333327</v>
      </c>
      <c r="CQ115" s="218">
        <f t="shared" si="434"/>
        <v>25712.596666666679</v>
      </c>
      <c r="CR115" s="218">
        <f t="shared" si="434"/>
        <v>25777.035</v>
      </c>
      <c r="CS115" s="218">
        <f t="shared" si="434"/>
        <v>26664.896666666664</v>
      </c>
      <c r="CT115" s="218">
        <f t="shared" si="434"/>
        <v>26693.13333333336</v>
      </c>
      <c r="CU115" s="218">
        <f t="shared" si="434"/>
        <v>28313.51333333334</v>
      </c>
      <c r="CV115" s="218">
        <f t="shared" si="434"/>
        <v>26876.760000000002</v>
      </c>
      <c r="CW115" s="218">
        <f t="shared" si="434"/>
        <v>26876.760000000002</v>
      </c>
      <c r="CX115" s="218">
        <f t="shared" ref="CX115:CY115" si="435">+CX92*CX46</f>
        <v>28414.340000000015</v>
      </c>
      <c r="CY115" s="218">
        <f t="shared" si="435"/>
        <v>28424.339999999997</v>
      </c>
      <c r="CZ115" s="218">
        <f t="shared" ref="CZ115" si="436">+CZ92*CZ46</f>
        <v>28534.679166666669</v>
      </c>
    </row>
    <row r="116" spans="2:109">
      <c r="B116" s="90" t="s">
        <v>26</v>
      </c>
      <c r="C116" s="91" t="s">
        <v>27</v>
      </c>
      <c r="D116" s="92"/>
      <c r="E116" s="92"/>
      <c r="F116" s="92"/>
      <c r="G116" s="92"/>
      <c r="H116" s="92"/>
      <c r="I116" s="92"/>
      <c r="J116" s="92"/>
      <c r="K116" s="92"/>
      <c r="L116" s="92"/>
      <c r="M116" s="92"/>
      <c r="N116" s="92"/>
      <c r="O116" s="92"/>
      <c r="P116" s="92"/>
      <c r="Q116" s="92"/>
      <c r="R116" s="92"/>
      <c r="S116" s="92"/>
      <c r="T116" s="92"/>
      <c r="U116" s="92"/>
      <c r="V116" s="94"/>
      <c r="W116" s="94"/>
      <c r="X116" s="94"/>
      <c r="Y116" s="94"/>
      <c r="Z116" s="94"/>
      <c r="AA116" s="94"/>
      <c r="AB116" s="94"/>
      <c r="AC116" s="94"/>
      <c r="AD116" s="94"/>
      <c r="AE116" s="94"/>
      <c r="AF116" s="94"/>
      <c r="AG116" s="94"/>
      <c r="AH116" s="94"/>
      <c r="AI116" s="94">
        <f t="shared" ref="AI116:AW116" si="437">+AI93*AI47</f>
        <v>12526.666666666666</v>
      </c>
      <c r="AJ116" s="94">
        <f t="shared" si="437"/>
        <v>18789</v>
      </c>
      <c r="AK116" s="94">
        <f t="shared" si="437"/>
        <v>18789</v>
      </c>
      <c r="AL116" s="94">
        <f t="shared" si="437"/>
        <v>18850.5</v>
      </c>
      <c r="AM116" s="94">
        <f t="shared" si="437"/>
        <v>18850.349999999999</v>
      </c>
      <c r="AN116" s="94">
        <f t="shared" si="437"/>
        <v>18770</v>
      </c>
      <c r="AO116" s="94">
        <f t="shared" si="437"/>
        <v>18770</v>
      </c>
      <c r="AP116" s="94">
        <f t="shared" si="437"/>
        <v>18770</v>
      </c>
      <c r="AQ116" s="94">
        <f t="shared" si="437"/>
        <v>18770</v>
      </c>
      <c r="AR116" s="94">
        <f t="shared" si="437"/>
        <v>18770</v>
      </c>
      <c r="AS116" s="94">
        <f t="shared" si="437"/>
        <v>18770</v>
      </c>
      <c r="AT116" s="94">
        <f t="shared" si="437"/>
        <v>18748.829999999998</v>
      </c>
      <c r="AU116" s="94">
        <f t="shared" si="437"/>
        <v>18748.829999999998</v>
      </c>
      <c r="AV116" s="94">
        <f t="shared" si="437"/>
        <v>18702.841666666649</v>
      </c>
      <c r="AW116" s="94">
        <f t="shared" si="437"/>
        <v>18486.784999999996</v>
      </c>
      <c r="AX116" s="94">
        <v>18452.274999999994</v>
      </c>
      <c r="AY116" s="94">
        <v>18452.274999999998</v>
      </c>
      <c r="AZ116" s="94">
        <f t="shared" si="378"/>
        <v>18453.631666666664</v>
      </c>
      <c r="BA116" s="94">
        <f t="shared" si="378"/>
        <v>18461.344999999998</v>
      </c>
      <c r="BB116" s="94">
        <f t="shared" si="378"/>
        <v>18913.833333333332</v>
      </c>
      <c r="BC116" s="94">
        <f t="shared" si="378"/>
        <v>18983.666666666668</v>
      </c>
      <c r="BD116" s="94">
        <f t="shared" si="378"/>
        <v>18989.959999999988</v>
      </c>
      <c r="BE116" s="94">
        <f t="shared" si="378"/>
        <v>19061.5</v>
      </c>
      <c r="BF116" s="94">
        <v>19251</v>
      </c>
      <c r="BG116" s="94">
        <f t="shared" si="379"/>
        <v>19607.024999999998</v>
      </c>
      <c r="BH116" s="94">
        <f t="shared" si="379"/>
        <v>19607.024999999998</v>
      </c>
      <c r="BI116" s="94">
        <f t="shared" si="379"/>
        <v>19607.024999999998</v>
      </c>
      <c r="BJ116" s="94">
        <f t="shared" si="379"/>
        <v>19607.024999999998</v>
      </c>
      <c r="BK116" s="209">
        <f t="shared" si="379"/>
        <v>19607.024999999998</v>
      </c>
      <c r="BL116" s="209">
        <v>19607.008333333335</v>
      </c>
      <c r="BM116" s="209">
        <f t="shared" si="380"/>
        <v>19607.025000000001</v>
      </c>
      <c r="BN116" s="209">
        <f t="shared" si="380"/>
        <v>19607.025000000001</v>
      </c>
      <c r="BO116" s="218">
        <f t="shared" si="380"/>
        <v>19982.545000000009</v>
      </c>
      <c r="BP116" s="218">
        <f t="shared" si="380"/>
        <v>19982.545000000009</v>
      </c>
      <c r="BQ116" s="218">
        <f t="shared" si="380"/>
        <v>19959.463333333344</v>
      </c>
      <c r="BR116" s="218">
        <f t="shared" si="380"/>
        <v>19982.545000000013</v>
      </c>
      <c r="BS116" s="218">
        <f t="shared" si="380"/>
        <v>19965.790000000012</v>
      </c>
      <c r="BT116" s="218">
        <f t="shared" si="380"/>
        <v>19970.435000000012</v>
      </c>
      <c r="BU116" s="218">
        <f t="shared" ref="BU116:BV116" si="438">+BU93*BU47</f>
        <v>19949.205000000013</v>
      </c>
      <c r="BV116" s="218">
        <f t="shared" si="438"/>
        <v>19923.015000000014</v>
      </c>
      <c r="BW116" s="218">
        <f t="shared" ref="BW116:BX116" si="439">+BW93*BW47</f>
        <v>19946.595000000012</v>
      </c>
      <c r="BX116" s="218">
        <f t="shared" si="439"/>
        <v>19945.290000000012</v>
      </c>
      <c r="BY116" s="218">
        <f t="shared" ref="BY116:BZ116" si="440">+BY93*BY47</f>
        <v>19945.33500000001</v>
      </c>
      <c r="BZ116" s="218">
        <f t="shared" si="440"/>
        <v>19945.33500000001</v>
      </c>
      <c r="CA116" s="218">
        <f t="shared" si="317"/>
        <v>19954.51500000001</v>
      </c>
      <c r="CB116" s="218">
        <f t="shared" si="317"/>
        <v>19957.955000000013</v>
      </c>
      <c r="CC116" s="218">
        <f t="shared" ref="CC116:CD116" si="441">+CC93*CC47</f>
        <v>19903.420000000009</v>
      </c>
      <c r="CD116" s="218">
        <f t="shared" si="441"/>
        <v>19903.420000000009</v>
      </c>
      <c r="CE116" s="218">
        <f t="shared" si="363"/>
        <v>21888.299999999992</v>
      </c>
      <c r="CF116" s="396"/>
      <c r="CG116" s="218">
        <f t="shared" ref="CG116:CW116" si="442">+CG93*CG47</f>
        <v>0</v>
      </c>
      <c r="CH116" s="218">
        <f t="shared" si="442"/>
        <v>0</v>
      </c>
      <c r="CI116" s="218">
        <f t="shared" si="442"/>
        <v>0</v>
      </c>
      <c r="CJ116" s="218">
        <f t="shared" si="442"/>
        <v>0</v>
      </c>
      <c r="CK116" s="218">
        <f t="shared" si="442"/>
        <v>0</v>
      </c>
      <c r="CL116" s="218">
        <f t="shared" si="442"/>
        <v>0</v>
      </c>
      <c r="CM116" s="218">
        <f t="shared" si="442"/>
        <v>0</v>
      </c>
      <c r="CN116" s="218">
        <f t="shared" si="442"/>
        <v>12526.666666666666</v>
      </c>
      <c r="CO116" s="218">
        <f t="shared" si="442"/>
        <v>18819.712500000001</v>
      </c>
      <c r="CP116" s="218">
        <f t="shared" si="442"/>
        <v>18770</v>
      </c>
      <c r="CQ116" s="218">
        <f t="shared" si="442"/>
        <v>18759.415000000001</v>
      </c>
      <c r="CR116" s="218">
        <f t="shared" si="442"/>
        <v>18523.544166666659</v>
      </c>
      <c r="CS116" s="218">
        <f t="shared" si="442"/>
        <v>18703.119166666667</v>
      </c>
      <c r="CT116" s="218">
        <f t="shared" si="442"/>
        <v>19153.931249999998</v>
      </c>
      <c r="CU116" s="218">
        <f t="shared" si="442"/>
        <v>19417.632045454546</v>
      </c>
      <c r="CV116" s="218">
        <f t="shared" si="442"/>
        <v>19700.900833333337</v>
      </c>
      <c r="CW116" s="218">
        <f t="shared" si="442"/>
        <v>19972.585833333342</v>
      </c>
      <c r="CX116" s="218">
        <f t="shared" ref="CX116:CY116" si="443">+CX93*CX47</f>
        <v>19947.312499999989</v>
      </c>
      <c r="CY116" s="218">
        <f t="shared" si="443"/>
        <v>19947.618750000005</v>
      </c>
      <c r="CZ116" s="218">
        <f t="shared" ref="CZ116" si="444">+CZ93*CZ47</f>
        <v>20413.273749999982</v>
      </c>
    </row>
    <row r="117" spans="2:109">
      <c r="B117" s="90" t="s">
        <v>28</v>
      </c>
      <c r="C117" s="91" t="s">
        <v>20</v>
      </c>
      <c r="D117" s="92"/>
      <c r="E117" s="92"/>
      <c r="F117" s="92"/>
      <c r="G117" s="92"/>
      <c r="H117" s="92"/>
      <c r="I117" s="92"/>
      <c r="J117" s="92"/>
      <c r="K117" s="92"/>
      <c r="L117" s="92"/>
      <c r="M117" s="92"/>
      <c r="N117" s="92"/>
      <c r="O117" s="92"/>
      <c r="P117" s="92"/>
      <c r="Q117" s="92"/>
      <c r="R117" s="92"/>
      <c r="S117" s="92"/>
      <c r="T117" s="92"/>
      <c r="U117" s="92"/>
      <c r="V117" s="94"/>
      <c r="W117" s="94"/>
      <c r="X117" s="94"/>
      <c r="Y117" s="94"/>
      <c r="Z117" s="94"/>
      <c r="AA117" s="94"/>
      <c r="AB117" s="94"/>
      <c r="AC117" s="94"/>
      <c r="AD117" s="94"/>
      <c r="AE117" s="94"/>
      <c r="AF117" s="94"/>
      <c r="AG117" s="94"/>
      <c r="AH117" s="94"/>
      <c r="AI117" s="94"/>
      <c r="AJ117" s="94"/>
      <c r="AK117" s="94"/>
      <c r="AL117" s="94"/>
      <c r="AM117" s="94"/>
      <c r="AN117" s="94"/>
      <c r="AO117" s="94"/>
      <c r="AP117" s="94"/>
      <c r="AQ117" s="94"/>
      <c r="AR117" s="94"/>
      <c r="AS117" s="94"/>
      <c r="AT117" s="94"/>
      <c r="AU117" s="94"/>
      <c r="AV117" s="94"/>
      <c r="AW117" s="94"/>
      <c r="AX117" s="94"/>
      <c r="AY117" s="107">
        <f>AY94*AY48</f>
        <v>25979.456000000006</v>
      </c>
      <c r="AZ117" s="94">
        <f t="shared" si="378"/>
        <v>38965.509333333335</v>
      </c>
      <c r="BA117" s="94">
        <f t="shared" si="378"/>
        <v>38955.949333333338</v>
      </c>
      <c r="BB117" s="94">
        <f t="shared" si="378"/>
        <v>38974.138666666666</v>
      </c>
      <c r="BC117" s="94">
        <f t="shared" si="378"/>
        <v>38962.698666666663</v>
      </c>
      <c r="BD117" s="94">
        <f t="shared" si="378"/>
        <v>38958.111999999994</v>
      </c>
      <c r="BE117" s="94">
        <f t="shared" si="378"/>
        <v>38958.111999999957</v>
      </c>
      <c r="BF117" s="94">
        <v>38958.376000000004</v>
      </c>
      <c r="BG117" s="94">
        <f t="shared" si="379"/>
        <v>40066.445241666661</v>
      </c>
      <c r="BH117" s="94">
        <f t="shared" si="379"/>
        <v>39907.11602500001</v>
      </c>
      <c r="BI117" s="94">
        <f t="shared" si="379"/>
        <v>40163.916975000029</v>
      </c>
      <c r="BJ117" s="94">
        <f t="shared" si="379"/>
        <v>40163.916975000015</v>
      </c>
      <c r="BK117" s="209">
        <f t="shared" si="379"/>
        <v>40120.793300000012</v>
      </c>
      <c r="BL117" s="209">
        <v>40163.916975000029</v>
      </c>
      <c r="BM117" s="209">
        <f t="shared" si="380"/>
        <v>40079.997300000025</v>
      </c>
      <c r="BN117" s="209">
        <f t="shared" si="380"/>
        <v>40226.026691666681</v>
      </c>
      <c r="BO117" s="218">
        <f t="shared" si="380"/>
        <v>40350.246124999961</v>
      </c>
      <c r="BP117" s="218">
        <f t="shared" si="380"/>
        <v>40350.246125000012</v>
      </c>
      <c r="BQ117" s="218">
        <f t="shared" si="380"/>
        <v>40380.906183333333</v>
      </c>
      <c r="BR117" s="218">
        <f t="shared" si="380"/>
        <v>40395.886650000008</v>
      </c>
      <c r="BS117" s="218">
        <f t="shared" si="380"/>
        <v>40393.493175000025</v>
      </c>
      <c r="BT117" s="218">
        <f t="shared" si="380"/>
        <v>40394.94077500001</v>
      </c>
      <c r="BU117" s="218">
        <f t="shared" ref="BU117:BV117" si="445">+BU94*BU48</f>
        <v>40397.835975000024</v>
      </c>
      <c r="BV117" s="218">
        <f t="shared" si="445"/>
        <v>40397.852425000034</v>
      </c>
      <c r="BW117" s="218">
        <f t="shared" ref="BW117:BX117" si="446">+BW94*BW48</f>
        <v>40397.860650000017</v>
      </c>
      <c r="BX117" s="218">
        <f t="shared" si="446"/>
        <v>40382.989850000027</v>
      </c>
      <c r="BY117" s="218">
        <f t="shared" ref="BY117:BZ117" si="447">+BY94*BY48</f>
        <v>40353.248250000041</v>
      </c>
      <c r="BZ117" s="218">
        <f t="shared" si="447"/>
        <v>40353.248250000033</v>
      </c>
      <c r="CA117" s="218">
        <f t="shared" si="317"/>
        <v>40353.264700000029</v>
      </c>
      <c r="CB117" s="218">
        <f t="shared" si="317"/>
        <v>40351.743075000042</v>
      </c>
      <c r="CC117" s="218">
        <f t="shared" ref="CC117:CD117" si="448">+CC94*CC48</f>
        <v>40351.743075000028</v>
      </c>
      <c r="CD117" s="218">
        <f t="shared" si="448"/>
        <v>40353.939150000035</v>
      </c>
      <c r="CE117" s="218">
        <f t="shared" si="363"/>
        <v>40353.939150000035</v>
      </c>
      <c r="CF117" s="396"/>
      <c r="CG117" s="218">
        <f t="shared" ref="CG117:CW117" si="449">+CG94*CG48</f>
        <v>0</v>
      </c>
      <c r="CH117" s="218">
        <f t="shared" si="449"/>
        <v>0</v>
      </c>
      <c r="CI117" s="218">
        <f t="shared" si="449"/>
        <v>0</v>
      </c>
      <c r="CJ117" s="218">
        <f t="shared" si="449"/>
        <v>0</v>
      </c>
      <c r="CK117" s="218">
        <f t="shared" si="449"/>
        <v>0</v>
      </c>
      <c r="CL117" s="218">
        <f t="shared" si="449"/>
        <v>0</v>
      </c>
      <c r="CM117" s="218">
        <f t="shared" si="449"/>
        <v>0</v>
      </c>
      <c r="CN117" s="218">
        <f t="shared" si="449"/>
        <v>0</v>
      </c>
      <c r="CO117" s="218">
        <f t="shared" si="449"/>
        <v>0</v>
      </c>
      <c r="CP117" s="218">
        <f t="shared" si="449"/>
        <v>0</v>
      </c>
      <c r="CQ117" s="218">
        <f t="shared" si="449"/>
        <v>0</v>
      </c>
      <c r="CR117" s="218">
        <f t="shared" si="449"/>
        <v>25979.456000000006</v>
      </c>
      <c r="CS117" s="218">
        <f t="shared" si="449"/>
        <v>38964.574000000001</v>
      </c>
      <c r="CT117" s="218">
        <f t="shared" si="449"/>
        <v>40057.035841666591</v>
      </c>
      <c r="CU117" s="218">
        <f t="shared" si="449"/>
        <v>40088.935818749917</v>
      </c>
      <c r="CV117" s="218">
        <f t="shared" si="449"/>
        <v>40205.046772916605</v>
      </c>
      <c r="CW117" s="218">
        <f t="shared" si="449"/>
        <v>40380.133033333317</v>
      </c>
      <c r="CX117" s="218">
        <f t="shared" ref="CX117:CY117" si="450">+CX94*CX48</f>
        <v>40397.122456249941</v>
      </c>
      <c r="CY117" s="218">
        <f t="shared" si="450"/>
        <v>40360.687762499954</v>
      </c>
      <c r="CZ117" s="218">
        <f t="shared" ref="CZ117" si="451">+CZ94*CZ48</f>
        <v>40352.841112499998</v>
      </c>
    </row>
    <row r="118" spans="2:109">
      <c r="B118" s="90" t="s">
        <v>29</v>
      </c>
      <c r="C118" s="91" t="s">
        <v>8</v>
      </c>
      <c r="D118" s="92"/>
      <c r="E118" s="92"/>
      <c r="F118" s="92"/>
      <c r="G118" s="92"/>
      <c r="H118" s="92"/>
      <c r="I118" s="92"/>
      <c r="J118" s="92"/>
      <c r="K118" s="92"/>
      <c r="L118" s="92"/>
      <c r="M118" s="92"/>
      <c r="N118" s="92"/>
      <c r="O118" s="92"/>
      <c r="P118" s="92"/>
      <c r="Q118" s="92"/>
      <c r="R118" s="92"/>
      <c r="S118" s="92"/>
      <c r="T118" s="92"/>
      <c r="U118" s="92"/>
      <c r="V118" s="94"/>
      <c r="W118" s="94"/>
      <c r="X118" s="94"/>
      <c r="Y118" s="94"/>
      <c r="Z118" s="94"/>
      <c r="AA118" s="94"/>
      <c r="AB118" s="94"/>
      <c r="AC118" s="94"/>
      <c r="AD118" s="94"/>
      <c r="AE118" s="94"/>
      <c r="AF118" s="94"/>
      <c r="AG118" s="94"/>
      <c r="AH118" s="94"/>
      <c r="AI118" s="94"/>
      <c r="AJ118" s="94"/>
      <c r="AK118" s="94"/>
      <c r="AL118" s="94"/>
      <c r="AM118" s="94"/>
      <c r="AN118" s="94"/>
      <c r="AO118" s="94"/>
      <c r="AP118" s="94"/>
      <c r="AQ118" s="94"/>
      <c r="AR118" s="94"/>
      <c r="AS118" s="94"/>
      <c r="AT118" s="94"/>
      <c r="AU118" s="94"/>
      <c r="AV118" s="94"/>
      <c r="AW118" s="94"/>
      <c r="AX118" s="94"/>
      <c r="AY118" s="94"/>
      <c r="AZ118" s="94"/>
      <c r="BA118" s="94"/>
      <c r="BB118" s="94"/>
      <c r="BC118" s="94"/>
      <c r="BD118" s="94"/>
      <c r="BE118" s="94"/>
      <c r="BF118" s="94"/>
      <c r="BG118" s="94"/>
      <c r="BH118" s="94"/>
      <c r="BI118" s="94"/>
      <c r="BJ118" s="94"/>
      <c r="BK118" s="209"/>
      <c r="BL118" s="209"/>
      <c r="BM118" s="209"/>
      <c r="BN118" s="209"/>
      <c r="BO118" s="218">
        <f t="shared" ref="BO118:BT118" si="452">+BO95*BO49</f>
        <v>24228.288933333348</v>
      </c>
      <c r="BP118" s="218">
        <f t="shared" si="452"/>
        <v>36329.056400000001</v>
      </c>
      <c r="BQ118" s="218">
        <f t="shared" si="452"/>
        <v>36301.510700000028</v>
      </c>
      <c r="BR118" s="218">
        <f t="shared" si="452"/>
        <v>36429.565900000001</v>
      </c>
      <c r="BS118" s="218">
        <f>+BS95*BS49</f>
        <v>36288.628133333332</v>
      </c>
      <c r="BT118" s="218">
        <f t="shared" si="452"/>
        <v>36301.519800000009</v>
      </c>
      <c r="BU118" s="218">
        <f t="shared" ref="BU118:BV118" si="453">+BU95*BU49</f>
        <v>36326.517500000016</v>
      </c>
      <c r="BV118" s="218">
        <f t="shared" si="453"/>
        <v>36320.523633333352</v>
      </c>
      <c r="BW118" s="218">
        <f>+BW95*BW49</f>
        <v>36336.664000000019</v>
      </c>
      <c r="BX118" s="218">
        <f>+BX95*BX49</f>
        <v>36336.663999999997</v>
      </c>
      <c r="BY118" s="218">
        <f>+BY95*BY49</f>
        <v>39931.186666666668</v>
      </c>
      <c r="BZ118" s="218">
        <f>+BZ95*BZ49</f>
        <v>40086.453333333324</v>
      </c>
      <c r="CA118" s="218">
        <f t="shared" si="317"/>
        <v>40163.890000000007</v>
      </c>
      <c r="CB118" s="218">
        <f t="shared" si="317"/>
        <v>39834.890000000007</v>
      </c>
      <c r="CC118" s="218">
        <f t="shared" ref="CC118:CD118" si="454">+CC95*CC49</f>
        <v>39834.889999999992</v>
      </c>
      <c r="CD118" s="218">
        <f t="shared" si="454"/>
        <v>39834.809999999983</v>
      </c>
      <c r="CE118" s="218">
        <f t="shared" si="363"/>
        <v>39834.769999999982</v>
      </c>
      <c r="CF118" s="396"/>
      <c r="CG118" s="218">
        <f t="shared" ref="CG118:CW118" si="455">+CG95*CG49</f>
        <v>0</v>
      </c>
      <c r="CH118" s="218">
        <f t="shared" si="455"/>
        <v>0</v>
      </c>
      <c r="CI118" s="218">
        <f t="shared" si="455"/>
        <v>0</v>
      </c>
      <c r="CJ118" s="218">
        <f t="shared" si="455"/>
        <v>0</v>
      </c>
      <c r="CK118" s="218">
        <f t="shared" si="455"/>
        <v>0</v>
      </c>
      <c r="CL118" s="218">
        <f t="shared" si="455"/>
        <v>0</v>
      </c>
      <c r="CM118" s="218">
        <f t="shared" si="455"/>
        <v>0</v>
      </c>
      <c r="CN118" s="218">
        <f t="shared" si="455"/>
        <v>0</v>
      </c>
      <c r="CO118" s="218">
        <f t="shared" si="455"/>
        <v>0</v>
      </c>
      <c r="CP118" s="218">
        <f t="shared" si="455"/>
        <v>0</v>
      </c>
      <c r="CQ118" s="218">
        <f t="shared" si="455"/>
        <v>0</v>
      </c>
      <c r="CR118" s="218">
        <f t="shared" si="455"/>
        <v>0</v>
      </c>
      <c r="CS118" s="218">
        <f t="shared" si="455"/>
        <v>0</v>
      </c>
      <c r="CT118" s="218">
        <f t="shared" si="455"/>
        <v>0</v>
      </c>
      <c r="CU118" s="218">
        <f t="shared" si="455"/>
        <v>0</v>
      </c>
      <c r="CV118" s="218">
        <f t="shared" si="455"/>
        <v>36342.433400000016</v>
      </c>
      <c r="CW118" s="218">
        <f t="shared" si="455"/>
        <v>36337.190283333446</v>
      </c>
      <c r="CX118" s="218">
        <f t="shared" ref="CX118:CY118" si="456">+CX95*CX49</f>
        <v>36321.306233333409</v>
      </c>
      <c r="CY118" s="218">
        <f t="shared" si="456"/>
        <v>40027.982500000107</v>
      </c>
      <c r="CZ118" s="218">
        <f t="shared" ref="CZ118" si="457">+CZ95*CZ49</f>
        <v>39834.840000000135</v>
      </c>
    </row>
    <row r="119" spans="2:109" ht="12.75" thickBot="1">
      <c r="B119" s="95" t="str">
        <f>IF(Portfolio!CE$3=SOURCE!$A$1,SOURCE!D10,SOURCE!E10)</f>
        <v>Total do Portfolio</v>
      </c>
      <c r="C119" s="96"/>
      <c r="D119" s="97">
        <f t="shared" ref="D119:AI119" si="458">SUM(D99:D118)</f>
        <v>202286.86382880079</v>
      </c>
      <c r="E119" s="97">
        <f t="shared" si="458"/>
        <v>202240.92558702634</v>
      </c>
      <c r="F119" s="97">
        <f t="shared" si="458"/>
        <v>202217.11521802109</v>
      </c>
      <c r="G119" s="97">
        <f t="shared" si="458"/>
        <v>206532.03068081304</v>
      </c>
      <c r="H119" s="97">
        <f t="shared" si="458"/>
        <v>224487.84845838949</v>
      </c>
      <c r="I119" s="97">
        <f t="shared" si="458"/>
        <v>231725.20066440891</v>
      </c>
      <c r="J119" s="97">
        <f t="shared" si="458"/>
        <v>237563.48658517952</v>
      </c>
      <c r="K119" s="97">
        <f t="shared" si="458"/>
        <v>242972.3132112578</v>
      </c>
      <c r="L119" s="97">
        <f t="shared" si="458"/>
        <v>242963.25279462509</v>
      </c>
      <c r="M119" s="97">
        <f t="shared" si="458"/>
        <v>248826.8382320641</v>
      </c>
      <c r="N119" s="97">
        <f t="shared" si="458"/>
        <v>252350.25045923464</v>
      </c>
      <c r="O119" s="97">
        <f t="shared" si="458"/>
        <v>307758.97643738356</v>
      </c>
      <c r="P119" s="97">
        <f t="shared" si="458"/>
        <v>330777.94215324498</v>
      </c>
      <c r="Q119" s="97">
        <f t="shared" si="458"/>
        <v>330857.61739074194</v>
      </c>
      <c r="R119" s="97">
        <f t="shared" si="458"/>
        <v>333485.85049874755</v>
      </c>
      <c r="S119" s="97">
        <f t="shared" si="458"/>
        <v>345187.54248127359</v>
      </c>
      <c r="T119" s="97">
        <f t="shared" si="458"/>
        <v>346842.91505005269</v>
      </c>
      <c r="U119" s="97">
        <f t="shared" si="458"/>
        <v>346973.89623863611</v>
      </c>
      <c r="V119" s="97">
        <f t="shared" si="458"/>
        <v>353707.53003418539</v>
      </c>
      <c r="W119" s="97">
        <f t="shared" si="458"/>
        <v>371285.00068</v>
      </c>
      <c r="X119" s="97">
        <f t="shared" si="458"/>
        <v>371554.55899999995</v>
      </c>
      <c r="Y119" s="97">
        <f t="shared" si="458"/>
        <v>371575.54051466659</v>
      </c>
      <c r="Z119" s="97">
        <f t="shared" si="458"/>
        <v>371730.21306139999</v>
      </c>
      <c r="AA119" s="97">
        <f t="shared" si="458"/>
        <v>398159.87257396674</v>
      </c>
      <c r="AB119" s="97">
        <f t="shared" si="458"/>
        <v>420025.69285726664</v>
      </c>
      <c r="AC119" s="97">
        <f t="shared" si="458"/>
        <v>420208.76703830296</v>
      </c>
      <c r="AD119" s="97">
        <f t="shared" si="458"/>
        <v>420196.51976301032</v>
      </c>
      <c r="AE119" s="97">
        <f t="shared" si="458"/>
        <v>489125.9801359041</v>
      </c>
      <c r="AF119" s="97">
        <f t="shared" si="458"/>
        <v>522966.96798977023</v>
      </c>
      <c r="AG119" s="97">
        <f t="shared" si="458"/>
        <v>523308.49282507034</v>
      </c>
      <c r="AH119" s="97">
        <f t="shared" si="458"/>
        <v>531346.45642622549</v>
      </c>
      <c r="AI119" s="97">
        <f t="shared" si="458"/>
        <v>547843.49667092483</v>
      </c>
      <c r="AJ119" s="97">
        <f t="shared" ref="AJ119:BO119" si="459">SUM(AJ99:AJ118)</f>
        <v>559374.58202252584</v>
      </c>
      <c r="AK119" s="97">
        <f t="shared" si="459"/>
        <v>560492.38669297798</v>
      </c>
      <c r="AL119" s="97">
        <f t="shared" si="459"/>
        <v>562476.82577917911</v>
      </c>
      <c r="AM119" s="97">
        <f t="shared" si="459"/>
        <v>564317.61087623436</v>
      </c>
      <c r="AN119" s="97">
        <f t="shared" si="459"/>
        <v>567221.31453159451</v>
      </c>
      <c r="AO119" s="97">
        <f t="shared" si="459"/>
        <v>567119.27358712978</v>
      </c>
      <c r="AP119" s="97">
        <f t="shared" si="459"/>
        <v>567621.6277056312</v>
      </c>
      <c r="AQ119" s="97">
        <f t="shared" si="459"/>
        <v>569675.6976800001</v>
      </c>
      <c r="AR119" s="97">
        <f t="shared" si="459"/>
        <v>569461.53680666664</v>
      </c>
      <c r="AS119" s="97">
        <f t="shared" si="459"/>
        <v>571587.88305666659</v>
      </c>
      <c r="AT119" s="97">
        <f t="shared" si="459"/>
        <v>572509.33282532264</v>
      </c>
      <c r="AU119" s="97">
        <f t="shared" si="459"/>
        <v>588807.38339467463</v>
      </c>
      <c r="AV119" s="97">
        <f t="shared" si="459"/>
        <v>593625.91443852172</v>
      </c>
      <c r="AW119" s="97">
        <f t="shared" si="459"/>
        <v>593524.20850029041</v>
      </c>
      <c r="AX119" s="97">
        <f t="shared" si="459"/>
        <v>598574.8467976948</v>
      </c>
      <c r="AY119" s="97">
        <f t="shared" si="459"/>
        <v>628302.76769543614</v>
      </c>
      <c r="AZ119" s="97">
        <f t="shared" si="459"/>
        <v>642581.33693446452</v>
      </c>
      <c r="BA119" s="97">
        <f t="shared" si="459"/>
        <v>641992.4075560593</v>
      </c>
      <c r="BB119" s="97">
        <f t="shared" si="459"/>
        <v>642662.74003575742</v>
      </c>
      <c r="BC119" s="97">
        <f t="shared" si="459"/>
        <v>642207.45861289871</v>
      </c>
      <c r="BD119" s="97">
        <f t="shared" si="459"/>
        <v>640838.3563597562</v>
      </c>
      <c r="BE119" s="97">
        <f t="shared" si="459"/>
        <v>650767.47621143819</v>
      </c>
      <c r="BF119" s="97">
        <f t="shared" si="459"/>
        <v>651232.59693086322</v>
      </c>
      <c r="BG119" s="97">
        <f t="shared" si="459"/>
        <v>652623.95942646265</v>
      </c>
      <c r="BH119" s="97">
        <f t="shared" si="459"/>
        <v>668052.91583382024</v>
      </c>
      <c r="BI119" s="97">
        <f t="shared" si="459"/>
        <v>668433.61021785683</v>
      </c>
      <c r="BJ119" s="97">
        <f t="shared" si="459"/>
        <v>668316.64583669777</v>
      </c>
      <c r="BK119" s="97">
        <f t="shared" si="459"/>
        <v>668515.81049569754</v>
      </c>
      <c r="BL119" s="97">
        <f t="shared" si="459"/>
        <v>669196.58226969012</v>
      </c>
      <c r="BM119" s="97">
        <f t="shared" si="459"/>
        <v>668849.81365549681</v>
      </c>
      <c r="BN119" s="97">
        <f t="shared" si="459"/>
        <v>668632.07102877379</v>
      </c>
      <c r="BO119" s="97">
        <f t="shared" si="459"/>
        <v>694048.01888815942</v>
      </c>
      <c r="BP119" s="97">
        <f t="shared" ref="BP119:BS119" si="460">SUM(BP99:BP118)</f>
        <v>706093.48140415945</v>
      </c>
      <c r="BQ119" s="97">
        <f t="shared" si="460"/>
        <v>706059.89737982617</v>
      </c>
      <c r="BR119" s="97">
        <f t="shared" si="460"/>
        <v>706285.51186636288</v>
      </c>
      <c r="BS119" s="97">
        <f t="shared" si="460"/>
        <v>706077.20214069623</v>
      </c>
      <c r="BT119" s="97">
        <f t="shared" ref="BT119:BY119" si="461">SUM(BT99:BT118)</f>
        <v>706055.51740736281</v>
      </c>
      <c r="BU119" s="97">
        <f t="shared" si="461"/>
        <v>709999.61221205001</v>
      </c>
      <c r="BV119" s="97">
        <f t="shared" si="461"/>
        <v>711096.14849776169</v>
      </c>
      <c r="BW119" s="97">
        <f t="shared" si="461"/>
        <v>714067.98493639147</v>
      </c>
      <c r="BX119" s="97">
        <f t="shared" si="461"/>
        <v>713962.32559172483</v>
      </c>
      <c r="BY119" s="97">
        <f t="shared" si="461"/>
        <v>716272.58316934644</v>
      </c>
      <c r="BZ119" s="97">
        <f t="shared" ref="BZ119:CE119" si="462">SUM(BZ99:BZ118)</f>
        <v>712259.01938125177</v>
      </c>
      <c r="CA119" s="97">
        <f t="shared" si="462"/>
        <v>713359.66996325389</v>
      </c>
      <c r="CB119" s="97">
        <f t="shared" si="462"/>
        <v>718191.92636078864</v>
      </c>
      <c r="CC119" s="97">
        <f t="shared" si="462"/>
        <v>718647.68684159487</v>
      </c>
      <c r="CD119" s="97">
        <f t="shared" si="462"/>
        <v>718954.31510544685</v>
      </c>
      <c r="CE119" s="97">
        <f t="shared" si="462"/>
        <v>718979.72299816948</v>
      </c>
      <c r="CF119" s="396"/>
      <c r="CG119" s="97">
        <f t="shared" ref="CG119:CV119" si="463">SUM(CG99:CG118)</f>
        <v>205026.04550531093</v>
      </c>
      <c r="CH119" s="97">
        <f t="shared" si="463"/>
        <v>242188.55403763938</v>
      </c>
      <c r="CI119" s="97">
        <f t="shared" si="463"/>
        <v>302423.77983020729</v>
      </c>
      <c r="CJ119" s="97">
        <f t="shared" si="463"/>
        <v>338935.12069346302</v>
      </c>
      <c r="CK119" s="97">
        <f t="shared" si="463"/>
        <v>360337.47577749996</v>
      </c>
      <c r="CL119" s="97">
        <f t="shared" si="463"/>
        <v>410759.74424417503</v>
      </c>
      <c r="CM119" s="97">
        <f t="shared" si="463"/>
        <v>511212.88198257296</v>
      </c>
      <c r="CN119" s="97">
        <f t="shared" si="463"/>
        <v>541590.60790220893</v>
      </c>
      <c r="CO119" s="97">
        <f t="shared" si="463"/>
        <v>561665.35134272929</v>
      </c>
      <c r="CP119" s="97">
        <f t="shared" si="463"/>
        <v>567940.54886750004</v>
      </c>
      <c r="CQ119" s="97">
        <f t="shared" si="463"/>
        <v>587441.35021026444</v>
      </c>
      <c r="CR119" s="97">
        <f t="shared" si="463"/>
        <v>623538.18282794906</v>
      </c>
      <c r="CS119" s="97">
        <f t="shared" si="463"/>
        <v>642360.9857847949</v>
      </c>
      <c r="CT119" s="97">
        <f t="shared" si="463"/>
        <v>652052.66069229774</v>
      </c>
      <c r="CU119" s="97">
        <f t="shared" si="463"/>
        <v>669574.10597480601</v>
      </c>
      <c r="CV119" s="97">
        <f t="shared" si="463"/>
        <v>705976.60753271834</v>
      </c>
      <c r="CW119" s="97">
        <f>SUM(CW99:CW118)</f>
        <v>706129.02319776127</v>
      </c>
      <c r="CX119" s="97">
        <f t="shared" ref="CX119" si="464">SUM(CX99:CX118)</f>
        <v>712960.88197939179</v>
      </c>
      <c r="CY119" s="97">
        <f>SUM(CY99:CY118)</f>
        <v>708166.58636399999</v>
      </c>
      <c r="CZ119" s="97">
        <f>SUM(CZ99:CZ118)</f>
        <v>717195.81198327942</v>
      </c>
    </row>
    <row r="120" spans="2:109">
      <c r="D120" s="346"/>
      <c r="E120" s="104"/>
      <c r="F120" s="104"/>
      <c r="G120" s="104"/>
      <c r="H120" s="346"/>
      <c r="I120" s="104"/>
      <c r="J120" s="104"/>
      <c r="K120" s="104"/>
      <c r="L120" s="346"/>
      <c r="M120" s="104"/>
      <c r="N120" s="104"/>
      <c r="O120" s="81"/>
      <c r="P120" s="346"/>
      <c r="Q120" s="81"/>
      <c r="R120" s="81"/>
      <c r="S120" s="81"/>
      <c r="T120" s="346"/>
      <c r="U120" s="81"/>
      <c r="V120" s="81"/>
      <c r="W120" s="81"/>
      <c r="X120" s="346"/>
      <c r="Y120" s="81"/>
      <c r="Z120" s="81"/>
      <c r="AA120" s="81"/>
      <c r="AB120" s="346"/>
      <c r="AC120" s="81"/>
      <c r="AD120" s="81"/>
      <c r="AE120" s="81"/>
      <c r="AF120" s="346"/>
      <c r="AG120" s="81"/>
      <c r="AH120" s="81"/>
      <c r="AI120" s="81"/>
      <c r="AJ120" s="346"/>
      <c r="AK120" s="81"/>
      <c r="AL120" s="81"/>
      <c r="AM120" s="81"/>
      <c r="AN120" s="346"/>
      <c r="AO120" s="81"/>
      <c r="AP120" s="81"/>
      <c r="AQ120" s="81"/>
      <c r="AR120" s="346"/>
      <c r="AS120" s="81"/>
      <c r="AT120" s="81"/>
      <c r="AU120" s="81"/>
      <c r="AV120" s="346"/>
      <c r="AW120" s="81"/>
      <c r="AX120" s="81"/>
      <c r="AY120" s="81"/>
      <c r="AZ120" s="346"/>
      <c r="BA120" s="81"/>
      <c r="BB120" s="81"/>
      <c r="BC120" s="81"/>
      <c r="BD120" s="346"/>
      <c r="BE120" s="81"/>
      <c r="BF120" s="81"/>
      <c r="BH120" s="346"/>
      <c r="BJ120" s="346"/>
      <c r="BK120" s="346"/>
      <c r="BL120" s="346"/>
      <c r="BM120" s="346"/>
      <c r="BN120" s="346"/>
      <c r="BO120" s="346"/>
      <c r="BP120" s="346"/>
      <c r="BQ120" s="346"/>
      <c r="BR120" s="346"/>
      <c r="BS120" s="346"/>
      <c r="BT120" s="346"/>
      <c r="BU120" s="346"/>
      <c r="BV120" s="346"/>
      <c r="BW120" s="346"/>
      <c r="BX120" s="346"/>
      <c r="BY120" s="346"/>
      <c r="BZ120" s="346"/>
      <c r="CA120" s="346"/>
      <c r="CB120" s="346"/>
      <c r="CC120" s="346"/>
      <c r="CD120" s="346"/>
      <c r="CE120" s="346"/>
      <c r="CF120" s="396"/>
    </row>
    <row r="121" spans="2:109">
      <c r="B121" s="105" t="str">
        <f>IF(Portfolio!CE$3=SOURCE!$A$1,SOURCE!D14,SOURCE!E14)</f>
        <v>Taxa de Ocupação Média</v>
      </c>
      <c r="C121" s="87" t="str">
        <f>$C$6</f>
        <v>Estado</v>
      </c>
      <c r="D121" s="89" t="str">
        <f>D29</f>
        <v>1T06</v>
      </c>
      <c r="E121" s="89" t="str">
        <f t="shared" ref="E121:BP121" si="465">E29</f>
        <v>2T06</v>
      </c>
      <c r="F121" s="89" t="str">
        <f t="shared" si="465"/>
        <v>3T06</v>
      </c>
      <c r="G121" s="89" t="str">
        <f t="shared" si="465"/>
        <v>4T06</v>
      </c>
      <c r="H121" s="89" t="str">
        <f t="shared" si="465"/>
        <v>1T07</v>
      </c>
      <c r="I121" s="89" t="str">
        <f t="shared" si="465"/>
        <v>2T07</v>
      </c>
      <c r="J121" s="89" t="str">
        <f t="shared" si="465"/>
        <v>3T07</v>
      </c>
      <c r="K121" s="89" t="str">
        <f t="shared" si="465"/>
        <v>4T07</v>
      </c>
      <c r="L121" s="89" t="str">
        <f t="shared" si="465"/>
        <v>1T08</v>
      </c>
      <c r="M121" s="89" t="str">
        <f t="shared" si="465"/>
        <v>2T08</v>
      </c>
      <c r="N121" s="89" t="str">
        <f t="shared" si="465"/>
        <v>3T08</v>
      </c>
      <c r="O121" s="89" t="str">
        <f t="shared" si="465"/>
        <v>4T08</v>
      </c>
      <c r="P121" s="89" t="str">
        <f t="shared" si="465"/>
        <v>1T09</v>
      </c>
      <c r="Q121" s="89" t="str">
        <f t="shared" si="465"/>
        <v>2T09</v>
      </c>
      <c r="R121" s="89" t="str">
        <f t="shared" si="465"/>
        <v>3T09</v>
      </c>
      <c r="S121" s="89" t="str">
        <f t="shared" si="465"/>
        <v>4T09</v>
      </c>
      <c r="T121" s="89" t="str">
        <f t="shared" si="465"/>
        <v>1T10</v>
      </c>
      <c r="U121" s="89" t="str">
        <f t="shared" si="465"/>
        <v>2T10</v>
      </c>
      <c r="V121" s="89" t="str">
        <f t="shared" si="465"/>
        <v>3T10</v>
      </c>
      <c r="W121" s="89" t="str">
        <f t="shared" si="465"/>
        <v>4T10</v>
      </c>
      <c r="X121" s="89" t="str">
        <f t="shared" si="465"/>
        <v>1T11</v>
      </c>
      <c r="Y121" s="89" t="str">
        <f t="shared" si="465"/>
        <v>2T11</v>
      </c>
      <c r="Z121" s="89" t="str">
        <f t="shared" si="465"/>
        <v>3T11</v>
      </c>
      <c r="AA121" s="89" t="str">
        <f t="shared" si="465"/>
        <v>4T11</v>
      </c>
      <c r="AB121" s="89" t="str">
        <f t="shared" si="465"/>
        <v>1T12</v>
      </c>
      <c r="AC121" s="89" t="str">
        <f t="shared" si="465"/>
        <v>2T12</v>
      </c>
      <c r="AD121" s="89" t="str">
        <f t="shared" si="465"/>
        <v>3T12</v>
      </c>
      <c r="AE121" s="89" t="str">
        <f t="shared" si="465"/>
        <v>4T12</v>
      </c>
      <c r="AF121" s="89" t="str">
        <f t="shared" si="465"/>
        <v>1T13</v>
      </c>
      <c r="AG121" s="89" t="str">
        <f t="shared" si="465"/>
        <v>2T13</v>
      </c>
      <c r="AH121" s="89" t="str">
        <f t="shared" si="465"/>
        <v>3T13</v>
      </c>
      <c r="AI121" s="89" t="str">
        <f t="shared" si="465"/>
        <v>4T13</v>
      </c>
      <c r="AJ121" s="89" t="str">
        <f t="shared" si="465"/>
        <v>1T14</v>
      </c>
      <c r="AK121" s="89" t="str">
        <f t="shared" si="465"/>
        <v>2T14</v>
      </c>
      <c r="AL121" s="89" t="str">
        <f t="shared" si="465"/>
        <v>3T14</v>
      </c>
      <c r="AM121" s="89" t="str">
        <f t="shared" si="465"/>
        <v>4T14</v>
      </c>
      <c r="AN121" s="89" t="str">
        <f t="shared" si="465"/>
        <v>1T15</v>
      </c>
      <c r="AO121" s="89" t="str">
        <f t="shared" si="465"/>
        <v>2T15</v>
      </c>
      <c r="AP121" s="89" t="str">
        <f t="shared" si="465"/>
        <v>3T15</v>
      </c>
      <c r="AQ121" s="89" t="str">
        <f t="shared" si="465"/>
        <v>4T15</v>
      </c>
      <c r="AR121" s="89" t="str">
        <f t="shared" si="465"/>
        <v>1T16</v>
      </c>
      <c r="AS121" s="89" t="str">
        <f t="shared" si="465"/>
        <v>2T16</v>
      </c>
      <c r="AT121" s="89" t="str">
        <f t="shared" si="465"/>
        <v>3T16</v>
      </c>
      <c r="AU121" s="89" t="str">
        <f t="shared" si="465"/>
        <v>4T16</v>
      </c>
      <c r="AV121" s="89" t="str">
        <f t="shared" si="465"/>
        <v>1T17</v>
      </c>
      <c r="AW121" s="89" t="str">
        <f t="shared" si="465"/>
        <v>2T17</v>
      </c>
      <c r="AX121" s="89" t="str">
        <f t="shared" si="465"/>
        <v>3T17</v>
      </c>
      <c r="AY121" s="89" t="str">
        <f t="shared" si="465"/>
        <v>4T17</v>
      </c>
      <c r="AZ121" s="89" t="str">
        <f t="shared" si="465"/>
        <v>1T18</v>
      </c>
      <c r="BA121" s="89" t="str">
        <f t="shared" si="465"/>
        <v>2T18</v>
      </c>
      <c r="BB121" s="89" t="str">
        <f t="shared" si="465"/>
        <v>3T18</v>
      </c>
      <c r="BC121" s="89" t="str">
        <f t="shared" si="465"/>
        <v>4T18</v>
      </c>
      <c r="BD121" s="89" t="str">
        <f t="shared" si="465"/>
        <v>1T19</v>
      </c>
      <c r="BE121" s="89" t="str">
        <f t="shared" si="465"/>
        <v>2T19</v>
      </c>
      <c r="BF121" s="89" t="str">
        <f t="shared" si="465"/>
        <v>3T19</v>
      </c>
      <c r="BG121" s="89" t="str">
        <f t="shared" si="465"/>
        <v>4T19</v>
      </c>
      <c r="BH121" s="89" t="str">
        <f t="shared" si="465"/>
        <v>1T20</v>
      </c>
      <c r="BI121" s="89" t="str">
        <f t="shared" si="465"/>
        <v>2T20</v>
      </c>
      <c r="BJ121" s="89" t="str">
        <f t="shared" si="465"/>
        <v>3T20</v>
      </c>
      <c r="BK121" s="89" t="str">
        <f t="shared" si="465"/>
        <v>4T20</v>
      </c>
      <c r="BL121" s="89" t="str">
        <f t="shared" si="465"/>
        <v>1T21</v>
      </c>
      <c r="BM121" s="89" t="str">
        <f t="shared" si="465"/>
        <v>2T21</v>
      </c>
      <c r="BN121" s="89" t="str">
        <f t="shared" si="465"/>
        <v>3T21</v>
      </c>
      <c r="BO121" s="89" t="str">
        <f t="shared" si="465"/>
        <v>4T21</v>
      </c>
      <c r="BP121" s="89" t="str">
        <f t="shared" si="465"/>
        <v>1T22</v>
      </c>
      <c r="BQ121" s="89" t="str">
        <f t="shared" ref="BQ121:BW121" si="466">BQ29</f>
        <v>2T22</v>
      </c>
      <c r="BR121" s="89" t="str">
        <f t="shared" si="466"/>
        <v>3T22</v>
      </c>
      <c r="BS121" s="89" t="str">
        <f t="shared" si="466"/>
        <v>4T22</v>
      </c>
      <c r="BT121" s="89" t="str">
        <f t="shared" si="466"/>
        <v>1T23</v>
      </c>
      <c r="BU121" s="322" t="str">
        <f t="shared" si="466"/>
        <v>2T23</v>
      </c>
      <c r="BV121" s="322" t="str">
        <f t="shared" si="466"/>
        <v>3T23</v>
      </c>
      <c r="BW121" s="322" t="str">
        <f t="shared" si="466"/>
        <v>4T23</v>
      </c>
      <c r="BX121" s="322" t="str">
        <f t="shared" ref="BX121:CE121" si="467">BX29</f>
        <v>1T24</v>
      </c>
      <c r="BY121" s="322" t="str">
        <f t="shared" si="467"/>
        <v>2T24</v>
      </c>
      <c r="BZ121" s="322" t="str">
        <f t="shared" si="467"/>
        <v>3T24</v>
      </c>
      <c r="CA121" s="322" t="str">
        <f t="shared" si="467"/>
        <v>4T24</v>
      </c>
      <c r="CB121" s="322" t="str">
        <f t="shared" si="467"/>
        <v>1T25</v>
      </c>
      <c r="CC121" s="322" t="str">
        <f t="shared" si="467"/>
        <v>2T25</v>
      </c>
      <c r="CD121" s="322" t="str">
        <f t="shared" ref="CD121" si="468">CD29</f>
        <v>3T25</v>
      </c>
      <c r="CE121" s="322" t="str">
        <f t="shared" si="467"/>
        <v>4T25</v>
      </c>
      <c r="CF121" s="396"/>
      <c r="CG121" s="231">
        <v>2006</v>
      </c>
      <c r="CH121" s="231">
        <v>2007</v>
      </c>
      <c r="CI121" s="231">
        <v>2008</v>
      </c>
      <c r="CJ121" s="231">
        <v>2009</v>
      </c>
      <c r="CK121" s="231">
        <v>2010</v>
      </c>
      <c r="CL121" s="231">
        <v>2011</v>
      </c>
      <c r="CM121" s="231">
        <v>2012</v>
      </c>
      <c r="CN121" s="231">
        <v>2013</v>
      </c>
      <c r="CO121" s="231">
        <v>2014</v>
      </c>
      <c r="CP121" s="231">
        <v>2015</v>
      </c>
      <c r="CQ121" s="231">
        <v>2016</v>
      </c>
      <c r="CR121" s="231">
        <v>2017</v>
      </c>
      <c r="CS121" s="231">
        <v>2018</v>
      </c>
      <c r="CT121" s="231">
        <v>2019</v>
      </c>
      <c r="CU121" s="231">
        <v>2020</v>
      </c>
      <c r="CV121" s="231">
        <v>2021</v>
      </c>
      <c r="CW121" s="231">
        <v>2022</v>
      </c>
      <c r="CX121" s="231">
        <v>2023</v>
      </c>
      <c r="CY121" s="231">
        <v>2024</v>
      </c>
      <c r="CZ121" s="231">
        <v>2025</v>
      </c>
    </row>
    <row r="122" spans="2:109" outlineLevel="1">
      <c r="B122" s="90" t="s">
        <v>3</v>
      </c>
      <c r="C122" s="91" t="s">
        <v>4</v>
      </c>
      <c r="D122" s="98">
        <v>0.964821195764345</v>
      </c>
      <c r="E122" s="98">
        <v>0.95779999999999998</v>
      </c>
      <c r="F122" s="98">
        <v>0.96099999999999997</v>
      </c>
      <c r="G122" s="98">
        <v>0.96464977990033807</v>
      </c>
      <c r="H122" s="98">
        <v>0.96340000000000003</v>
      </c>
      <c r="I122" s="98">
        <v>0.94899999999999995</v>
      </c>
      <c r="J122" s="98">
        <v>0.93889999999999996</v>
      </c>
      <c r="K122" s="98">
        <v>0.92559999999999998</v>
      </c>
      <c r="L122" s="98">
        <v>0.9466</v>
      </c>
      <c r="M122" s="98">
        <v>0.95441491696766034</v>
      </c>
      <c r="N122" s="98">
        <v>0.95763425497156096</v>
      </c>
      <c r="O122" s="99">
        <v>0.97228424854811435</v>
      </c>
      <c r="P122" s="99">
        <v>0.99127872860304345</v>
      </c>
      <c r="Q122" s="109">
        <v>0.99309741732452761</v>
      </c>
      <c r="R122" s="99">
        <v>0.99421117412052185</v>
      </c>
      <c r="S122" s="99">
        <v>0.99268946297463134</v>
      </c>
      <c r="T122" s="99">
        <v>0.99105527394743131</v>
      </c>
      <c r="U122" s="99">
        <v>0.99104566392000548</v>
      </c>
      <c r="V122" s="99">
        <v>0.99824058802814475</v>
      </c>
      <c r="W122" s="99">
        <v>0.998</v>
      </c>
      <c r="X122" s="99">
        <v>0.998</v>
      </c>
      <c r="Y122" s="99">
        <v>0.995</v>
      </c>
      <c r="Z122" s="99">
        <v>0.99729703456879992</v>
      </c>
      <c r="AA122" s="99">
        <v>0.9988092215776847</v>
      </c>
      <c r="AB122" s="99">
        <v>0.99743417046437022</v>
      </c>
      <c r="AC122" s="110">
        <v>0.99725807885977114</v>
      </c>
      <c r="AD122" s="110">
        <v>0.99418587416553994</v>
      </c>
      <c r="AE122" s="110">
        <v>0.9925640999226536</v>
      </c>
      <c r="AF122" s="110">
        <v>0.98652789291216259</v>
      </c>
      <c r="AG122" s="110">
        <v>0.97413333333333341</v>
      </c>
      <c r="AH122" s="110">
        <v>0.98</v>
      </c>
      <c r="AI122" s="110">
        <v>0.99226652980573571</v>
      </c>
      <c r="AJ122" s="110">
        <v>0.99226039870686222</v>
      </c>
      <c r="AK122" s="110">
        <v>0.99344735200424172</v>
      </c>
      <c r="AL122" s="110">
        <v>0.997</v>
      </c>
      <c r="AM122" s="110">
        <v>0.99699880164414711</v>
      </c>
      <c r="AN122" s="110">
        <v>0.99339913858418794</v>
      </c>
      <c r="AO122" s="110">
        <v>0.99539787493312248</v>
      </c>
      <c r="AP122" s="110">
        <v>0.98311100412647934</v>
      </c>
      <c r="AQ122" s="110">
        <v>0.98074336847396204</v>
      </c>
      <c r="AR122" s="110">
        <v>0.97914848432262969</v>
      </c>
      <c r="AS122" s="110">
        <v>0.9830465796741954</v>
      </c>
      <c r="AT122" s="110">
        <v>0.97938008268014887</v>
      </c>
      <c r="AU122" s="110">
        <v>0.98128372032003941</v>
      </c>
      <c r="AV122" s="110">
        <v>0.97178753250807082</v>
      </c>
      <c r="AW122" s="110">
        <v>0.97881665573141097</v>
      </c>
      <c r="AX122" s="110">
        <v>0.96943869269578209</v>
      </c>
      <c r="AY122" s="110">
        <v>0.96701875353911859</v>
      </c>
      <c r="AZ122" s="110">
        <v>0.9805399975082626</v>
      </c>
      <c r="BA122" s="110">
        <v>0.98646331601897008</v>
      </c>
      <c r="BB122" s="110">
        <v>0.98289127617395144</v>
      </c>
      <c r="BC122" s="110">
        <v>0.98871253438791873</v>
      </c>
      <c r="BD122" s="110">
        <v>0.97218783507354745</v>
      </c>
      <c r="BE122" s="110">
        <v>0.9796020758054883</v>
      </c>
      <c r="BF122" s="110">
        <v>0.97113283636582637</v>
      </c>
      <c r="BG122" s="110">
        <v>0.96881536288320003</v>
      </c>
      <c r="BH122" s="110">
        <v>0.96232920125523691</v>
      </c>
      <c r="BI122" s="110">
        <v>0.95121638053396729</v>
      </c>
      <c r="BJ122" s="110">
        <v>0.94397281194905414</v>
      </c>
      <c r="BK122" s="110">
        <v>0.95272909449989662</v>
      </c>
      <c r="BL122" s="110">
        <v>0.95940137702351003</v>
      </c>
      <c r="BM122" s="110">
        <v>0.96370615839393714</v>
      </c>
      <c r="BN122" s="110">
        <v>0.98313139615273071</v>
      </c>
      <c r="BO122" s="110">
        <v>0.98597817927503006</v>
      </c>
      <c r="BP122" s="110">
        <v>0.98089435921976609</v>
      </c>
      <c r="BQ122" s="239">
        <v>0.97615468777596193</v>
      </c>
      <c r="BR122" s="239">
        <v>0.9817384831751681</v>
      </c>
      <c r="BS122" s="239">
        <v>0.97719440908374877</v>
      </c>
      <c r="BT122" s="239">
        <v>0.9726651651971282</v>
      </c>
      <c r="BU122" s="239">
        <v>0.97198240811304448</v>
      </c>
      <c r="BV122" s="239">
        <v>0.974707901731799</v>
      </c>
      <c r="BW122" s="239">
        <v>0.9852231378673264</v>
      </c>
      <c r="BX122" s="239">
        <v>0.98626135131456305</v>
      </c>
      <c r="BY122" s="377">
        <v>0.9911575594061024</v>
      </c>
      <c r="BZ122" s="377">
        <v>0.9944904536780681</v>
      </c>
      <c r="CA122" s="219">
        <v>0.99518025526134191</v>
      </c>
      <c r="CB122" s="340">
        <v>0.99075403434623155</v>
      </c>
      <c r="CC122" s="340">
        <v>0.98675850496979878</v>
      </c>
      <c r="CD122" s="340">
        <v>0.99273761288363516</v>
      </c>
      <c r="CE122" s="340">
        <v>0.98776245886282255</v>
      </c>
      <c r="CF122" s="396"/>
      <c r="CG122" s="110">
        <v>0.96206774391617078</v>
      </c>
      <c r="CH122" s="110">
        <v>0.94422499999999987</v>
      </c>
      <c r="CI122" s="110">
        <v>0.95773335512183388</v>
      </c>
      <c r="CJ122" s="110">
        <v>0.99281919575568112</v>
      </c>
      <c r="CK122" s="110">
        <v>0.99458538147389541</v>
      </c>
      <c r="CL122" s="110">
        <v>0.99727656403662113</v>
      </c>
      <c r="CM122" s="110">
        <v>0.99536055585308369</v>
      </c>
      <c r="CN122" s="110">
        <v>0.98323193901280792</v>
      </c>
      <c r="CO122" s="110">
        <v>0.99492663808881276</v>
      </c>
      <c r="CP122" s="110">
        <v>0.98816284652943787</v>
      </c>
      <c r="CQ122" s="110">
        <v>0.98071471674925337</v>
      </c>
      <c r="CR122" s="110">
        <v>0.97176540861859562</v>
      </c>
      <c r="CS122" s="110">
        <v>0.9846517810222758</v>
      </c>
      <c r="CT122" s="110">
        <v>0.97293452753201559</v>
      </c>
      <c r="CU122" s="110">
        <v>0.95256187205953868</v>
      </c>
      <c r="CV122" s="110">
        <v>0.97305427771130204</v>
      </c>
      <c r="CW122" s="239">
        <v>0.97899548481366128</v>
      </c>
      <c r="CX122" s="239">
        <v>0.97614465322732447</v>
      </c>
      <c r="CY122" s="239">
        <v>0.99177240491501895</v>
      </c>
      <c r="CZ122" s="398">
        <v>0.98950315276562206</v>
      </c>
      <c r="DD122" s="180"/>
      <c r="DE122" s="180"/>
    </row>
    <row r="123" spans="2:109" outlineLevel="1">
      <c r="B123" s="90" t="s">
        <v>5</v>
      </c>
      <c r="C123" s="91" t="s">
        <v>6</v>
      </c>
      <c r="D123" s="98">
        <v>0.98509591961347864</v>
      </c>
      <c r="E123" s="98">
        <v>0.98196183421284178</v>
      </c>
      <c r="F123" s="98">
        <v>0.98560000000000003</v>
      </c>
      <c r="G123" s="98">
        <v>0.99550000000000005</v>
      </c>
      <c r="H123" s="98">
        <v>0.995</v>
      </c>
      <c r="I123" s="98">
        <v>0.98819999999999997</v>
      </c>
      <c r="J123" s="98">
        <v>0.98780000000000001</v>
      </c>
      <c r="K123" s="98">
        <v>0.98350000000000004</v>
      </c>
      <c r="L123" s="98">
        <v>0.97878268165448479</v>
      </c>
      <c r="M123" s="98">
        <v>0.98523699396103304</v>
      </c>
      <c r="N123" s="98">
        <v>0.98742425170380499</v>
      </c>
      <c r="O123" s="99">
        <v>0.9737726068351783</v>
      </c>
      <c r="P123" s="99">
        <v>0.96789693371840979</v>
      </c>
      <c r="Q123" s="109">
        <v>0.96789693371840979</v>
      </c>
      <c r="R123" s="99">
        <v>0.9640677106757749</v>
      </c>
      <c r="S123" s="99">
        <v>0.9743149455550506</v>
      </c>
      <c r="T123" s="99">
        <v>0.98801051652826322</v>
      </c>
      <c r="U123" s="99">
        <v>0.98801051652826322</v>
      </c>
      <c r="V123" s="99">
        <v>0.98800927674188288</v>
      </c>
      <c r="W123" s="99">
        <v>0.98799999999999999</v>
      </c>
      <c r="X123" s="99">
        <v>0.98799999999999999</v>
      </c>
      <c r="Y123" s="99">
        <v>0.98799999999999999</v>
      </c>
      <c r="Z123" s="99">
        <v>0.99033241105734138</v>
      </c>
      <c r="AA123" s="99">
        <v>0.99874997774430518</v>
      </c>
      <c r="AB123" s="99">
        <v>0.99789096217685913</v>
      </c>
      <c r="AC123" s="110">
        <v>0.9978877660343427</v>
      </c>
      <c r="AD123" s="110">
        <v>0.99511102503253623</v>
      </c>
      <c r="AE123" s="110">
        <v>0.99087554332462469</v>
      </c>
      <c r="AF123" s="110">
        <v>0.99041059665234055</v>
      </c>
      <c r="AG123" s="110">
        <v>0.99216666666666675</v>
      </c>
      <c r="AH123" s="110">
        <v>0.97199999999999998</v>
      </c>
      <c r="AI123" s="110">
        <v>0.98900901619723924</v>
      </c>
      <c r="AJ123" s="110">
        <v>0.96291399553614743</v>
      </c>
      <c r="AK123" s="110">
        <v>0.97104942028985508</v>
      </c>
      <c r="AL123" s="110">
        <v>0.98299999999999998</v>
      </c>
      <c r="AM123" s="110">
        <v>0.99701196296688721</v>
      </c>
      <c r="AN123" s="110">
        <v>0.99341112548864874</v>
      </c>
      <c r="AO123" s="110">
        <v>0.99519223118869515</v>
      </c>
      <c r="AP123" s="110">
        <v>0.99460798135529249</v>
      </c>
      <c r="AQ123" s="110">
        <v>0.98869702384611702</v>
      </c>
      <c r="AR123" s="110">
        <v>0.97735707057923449</v>
      </c>
      <c r="AS123" s="110">
        <v>0.96200573019323232</v>
      </c>
      <c r="AT123" s="110">
        <v>0.96520716971338616</v>
      </c>
      <c r="AU123" s="110">
        <v>0.96680531366837807</v>
      </c>
      <c r="AV123" s="110">
        <v>0.96306867145112474</v>
      </c>
      <c r="AW123" s="110">
        <v>0.95319962212937615</v>
      </c>
      <c r="AX123" s="110">
        <v>0.95970203289509692</v>
      </c>
      <c r="AY123" s="110">
        <v>0.95909283361541131</v>
      </c>
      <c r="AZ123" s="110">
        <v>0.9594355143875366</v>
      </c>
      <c r="BA123" s="110">
        <v>0.94073377695192295</v>
      </c>
      <c r="BB123" s="110">
        <v>0.92509803685744851</v>
      </c>
      <c r="BC123" s="110">
        <v>0.93804741951540538</v>
      </c>
      <c r="BD123" s="110">
        <v>0.92937578798717346</v>
      </c>
      <c r="BE123" s="110">
        <v>0.93310912651867983</v>
      </c>
      <c r="BF123" s="110">
        <v>0.96795784744546065</v>
      </c>
      <c r="BG123" s="110">
        <v>0.97422195744770235</v>
      </c>
      <c r="BH123" s="110">
        <v>0.97137266436585201</v>
      </c>
      <c r="BI123" s="110">
        <v>0.96833920998362533</v>
      </c>
      <c r="BJ123" s="110">
        <v>0.963730860498349</v>
      </c>
      <c r="BK123" s="110">
        <v>0.95440472396432963</v>
      </c>
      <c r="BL123" s="110">
        <v>0.93835580986845546</v>
      </c>
      <c r="BM123" s="110">
        <v>0.91438546758166972</v>
      </c>
      <c r="BN123" s="110">
        <v>0.92391054104480519</v>
      </c>
      <c r="BO123" s="110">
        <v>0.93712435912379277</v>
      </c>
      <c r="BP123" s="110">
        <v>0.95877884413015679</v>
      </c>
      <c r="BQ123" s="239">
        <v>0.96312559377889062</v>
      </c>
      <c r="BR123" s="239">
        <v>0.96521638975046675</v>
      </c>
      <c r="BS123" s="239">
        <v>0.9666174486912954</v>
      </c>
      <c r="BT123" s="239">
        <v>0.96658678481116989</v>
      </c>
      <c r="BU123" s="239">
        <v>0.97583133038769676</v>
      </c>
      <c r="BV123" s="239">
        <v>0.97900905187830811</v>
      </c>
      <c r="BW123" s="239">
        <v>0.98232700854826083</v>
      </c>
      <c r="BX123" s="239">
        <v>0.96902153969923133</v>
      </c>
      <c r="BY123" s="377">
        <v>0.95247025242868744</v>
      </c>
      <c r="BZ123" s="377">
        <v>0.96013364164098247</v>
      </c>
      <c r="CA123" s="219">
        <v>0.97297479778295004</v>
      </c>
      <c r="CB123" s="340">
        <v>0.97189646307387101</v>
      </c>
      <c r="CC123" s="340">
        <v>0.97289678352791986</v>
      </c>
      <c r="CD123" s="340">
        <v>0.97599157680381354</v>
      </c>
      <c r="CE123" s="340">
        <v>0.96938736254991598</v>
      </c>
      <c r="CF123" s="396"/>
      <c r="CG123" s="110">
        <v>0.98703943845658015</v>
      </c>
      <c r="CH123" s="110">
        <v>0.98862500000000009</v>
      </c>
      <c r="CI123" s="110">
        <v>0.98130413353862533</v>
      </c>
      <c r="CJ123" s="110">
        <v>0.96854413091691138</v>
      </c>
      <c r="CK123" s="110">
        <v>0.98800757744960233</v>
      </c>
      <c r="CL123" s="110">
        <v>0.99127059720041166</v>
      </c>
      <c r="CM123" s="110">
        <v>0.99544132414209074</v>
      </c>
      <c r="CN123" s="110">
        <v>0.9858965698790616</v>
      </c>
      <c r="CO123" s="110">
        <v>0.97849384469822243</v>
      </c>
      <c r="CP123" s="110">
        <v>0.99297709046968841</v>
      </c>
      <c r="CQ123" s="110">
        <v>0.96784382103855782</v>
      </c>
      <c r="CR123" s="110">
        <v>0.95876579002275231</v>
      </c>
      <c r="CS123" s="110">
        <v>0.94082868692807842</v>
      </c>
      <c r="CT123" s="110">
        <v>0.95116617984975416</v>
      </c>
      <c r="CU123" s="110">
        <v>0.96446186470303896</v>
      </c>
      <c r="CV123" s="110">
        <v>0.92844404440468076</v>
      </c>
      <c r="CW123" s="239">
        <v>0.96343456908770242</v>
      </c>
      <c r="CX123" s="239">
        <v>0.97593854390635892</v>
      </c>
      <c r="CY123" s="239">
        <v>0.96360160585138943</v>
      </c>
      <c r="CZ123" s="398">
        <v>0.97254304648888013</v>
      </c>
      <c r="DD123" s="180"/>
      <c r="DE123" s="180"/>
    </row>
    <row r="124" spans="2:109" outlineLevel="1">
      <c r="B124" s="90" t="s">
        <v>7</v>
      </c>
      <c r="C124" s="91" t="s">
        <v>8</v>
      </c>
      <c r="D124" s="98">
        <v>0.98529999999999995</v>
      </c>
      <c r="E124" s="98">
        <v>0.98199999999999998</v>
      </c>
      <c r="F124" s="98">
        <v>0.9798</v>
      </c>
      <c r="G124" s="98">
        <v>0.97430000000000005</v>
      </c>
      <c r="H124" s="98">
        <v>0.97330000000000005</v>
      </c>
      <c r="I124" s="98">
        <v>0.97660000000000002</v>
      </c>
      <c r="J124" s="98">
        <v>0.97550000000000003</v>
      </c>
      <c r="K124" s="98">
        <v>0.95589999999999997</v>
      </c>
      <c r="L124" s="98">
        <v>0.97468297147498684</v>
      </c>
      <c r="M124" s="98">
        <v>0.97331625703655966</v>
      </c>
      <c r="N124" s="98">
        <v>0.97588915852482738</v>
      </c>
      <c r="O124" s="99">
        <v>0.98946802311266369</v>
      </c>
      <c r="P124" s="99">
        <v>0.9804786761933113</v>
      </c>
      <c r="Q124" s="109">
        <v>0.99022107127578241</v>
      </c>
      <c r="R124" s="99">
        <v>0.99421117412052185</v>
      </c>
      <c r="S124" s="99">
        <v>0.99268946297463134</v>
      </c>
      <c r="T124" s="99">
        <v>0.99533595748839943</v>
      </c>
      <c r="U124" s="99">
        <v>0.99292406818473078</v>
      </c>
      <c r="V124" s="99">
        <v>0.9967644833628756</v>
      </c>
      <c r="W124" s="99">
        <v>0.998</v>
      </c>
      <c r="X124" s="99">
        <v>0.997</v>
      </c>
      <c r="Y124" s="99">
        <v>0.996</v>
      </c>
      <c r="Z124" s="99">
        <v>0.99508578801447012</v>
      </c>
      <c r="AA124" s="99">
        <v>0.99158828079559214</v>
      </c>
      <c r="AB124" s="99">
        <v>0.99277232959738981</v>
      </c>
      <c r="AC124" s="110">
        <v>0.99560724277250845</v>
      </c>
      <c r="AD124" s="110">
        <v>0.99535094277687231</v>
      </c>
      <c r="AE124" s="110">
        <v>0.99473051071455176</v>
      </c>
      <c r="AF124" s="110">
        <v>0.98878332433338378</v>
      </c>
      <c r="AG124" s="110">
        <v>0.997</v>
      </c>
      <c r="AH124" s="110">
        <v>0.995</v>
      </c>
      <c r="AI124" s="110">
        <v>0.99910383426717209</v>
      </c>
      <c r="AJ124" s="110">
        <v>1</v>
      </c>
      <c r="AK124" s="110">
        <v>0.9992128733928326</v>
      </c>
      <c r="AL124" s="110">
        <v>0.997</v>
      </c>
      <c r="AM124" s="110">
        <v>0.99652123682340399</v>
      </c>
      <c r="AN124" s="110">
        <v>0.99945306957398339</v>
      </c>
      <c r="AO124" s="110">
        <v>0.99955385485024473</v>
      </c>
      <c r="AP124" s="110">
        <v>0.99799823594207782</v>
      </c>
      <c r="AQ124" s="110">
        <v>0.999762647095224</v>
      </c>
      <c r="AR124" s="110">
        <v>0.99897559021681293</v>
      </c>
      <c r="AS124" s="110">
        <v>0.99360861671589729</v>
      </c>
      <c r="AT124" s="110">
        <v>0.99349534286938301</v>
      </c>
      <c r="AU124" s="110">
        <v>0.99516271956584701</v>
      </c>
      <c r="AV124" s="110">
        <v>0.99756974615028327</v>
      </c>
      <c r="AW124" s="110">
        <v>0.99720915079919925</v>
      </c>
      <c r="AX124" s="110">
        <v>0.9949326391345803</v>
      </c>
      <c r="AY124" s="110">
        <v>0.9933749144567231</v>
      </c>
      <c r="AZ124" s="110">
        <v>0.99233220882177509</v>
      </c>
      <c r="BA124" s="110">
        <v>0.99495277072781041</v>
      </c>
      <c r="BB124" s="110">
        <v>0.99795843465773204</v>
      </c>
      <c r="BC124" s="110">
        <v>0.997841566723917</v>
      </c>
      <c r="BD124" s="110">
        <v>0.99132763956138314</v>
      </c>
      <c r="BE124" s="110">
        <v>0.99608464194867974</v>
      </c>
      <c r="BF124" s="110">
        <v>0.99066695745337829</v>
      </c>
      <c r="BG124" s="110">
        <v>0.99163301171172247</v>
      </c>
      <c r="BH124" s="110">
        <v>0.99361977883588815</v>
      </c>
      <c r="BI124" s="110">
        <v>0.95559130775104884</v>
      </c>
      <c r="BJ124" s="110">
        <v>0.94443688037906481</v>
      </c>
      <c r="BK124" s="110">
        <v>0.96769983784847924</v>
      </c>
      <c r="BL124" s="110">
        <v>0.95283179071483426</v>
      </c>
      <c r="BM124" s="110">
        <v>0.95975306081658851</v>
      </c>
      <c r="BN124" s="110">
        <v>0.96768354144483126</v>
      </c>
      <c r="BO124" s="110">
        <v>0.9764260811678046</v>
      </c>
      <c r="BP124" s="110">
        <v>0.97638359226030647</v>
      </c>
      <c r="BQ124" s="239">
        <v>0.9727971851227537</v>
      </c>
      <c r="BR124" s="239">
        <v>0.96770356637452026</v>
      </c>
      <c r="BS124" s="239">
        <v>0.96571885926655487</v>
      </c>
      <c r="BT124" s="239">
        <v>0.96492475326344562</v>
      </c>
      <c r="BU124" s="239">
        <v>0.97562794487798243</v>
      </c>
      <c r="BV124" s="239">
        <v>0.97869192904359237</v>
      </c>
      <c r="BW124" s="239">
        <v>0.97675259283284355</v>
      </c>
      <c r="BX124" s="239">
        <v>0.96671795594527699</v>
      </c>
      <c r="BY124" s="377">
        <v>0.96733552948404189</v>
      </c>
      <c r="BZ124" s="377">
        <v>0.96252557760501167</v>
      </c>
      <c r="CA124" s="219">
        <v>0.96596682864297068</v>
      </c>
      <c r="CB124" s="340">
        <v>0.96003507663253174</v>
      </c>
      <c r="CC124" s="340">
        <v>0.95269133571567854</v>
      </c>
      <c r="CD124" s="340">
        <v>0.95974162730949231</v>
      </c>
      <c r="CE124" s="340">
        <v>0.95955294454301165</v>
      </c>
      <c r="CF124" s="396"/>
      <c r="CG124" s="110">
        <v>0.98034999999999994</v>
      </c>
      <c r="CH124" s="110">
        <v>0.97032499999999988</v>
      </c>
      <c r="CI124" s="110">
        <v>0.97833910253725942</v>
      </c>
      <c r="CJ124" s="110">
        <v>0.98940009614106172</v>
      </c>
      <c r="CK124" s="110">
        <v>0.99575612725900142</v>
      </c>
      <c r="CL124" s="110">
        <v>0.99491851720251556</v>
      </c>
      <c r="CM124" s="110">
        <v>0.99461525646533056</v>
      </c>
      <c r="CN124" s="110">
        <v>0.99497178965013899</v>
      </c>
      <c r="CO124" s="110">
        <v>0.99818352755405915</v>
      </c>
      <c r="CP124" s="110">
        <v>0.99919195186538246</v>
      </c>
      <c r="CQ124" s="110">
        <v>0.99531056734198509</v>
      </c>
      <c r="CR124" s="110">
        <v>0.99577161263519642</v>
      </c>
      <c r="CS124" s="110">
        <v>0.99577124523280858</v>
      </c>
      <c r="CT124" s="110">
        <v>0.99242806266879091</v>
      </c>
      <c r="CU124" s="110">
        <v>0.96533695120362029</v>
      </c>
      <c r="CV124" s="110">
        <v>0.96417361853601469</v>
      </c>
      <c r="CW124" s="239">
        <v>0.97065080075603394</v>
      </c>
      <c r="CX124" s="239">
        <v>0.97399930500446597</v>
      </c>
      <c r="CY124" s="239">
        <v>0.96563647291932531</v>
      </c>
      <c r="CZ124" s="398">
        <v>0.95800524605017856</v>
      </c>
      <c r="DD124" s="180"/>
      <c r="DE124" s="180"/>
    </row>
    <row r="125" spans="2:109" outlineLevel="1">
      <c r="B125" s="90" t="s">
        <v>9</v>
      </c>
      <c r="C125" s="91" t="s">
        <v>6</v>
      </c>
      <c r="D125" s="98">
        <v>0.93120000000000003</v>
      </c>
      <c r="E125" s="98">
        <v>0.95779999999999998</v>
      </c>
      <c r="F125" s="98">
        <v>0.9294</v>
      </c>
      <c r="G125" s="98">
        <v>0.99170000000000003</v>
      </c>
      <c r="H125" s="98">
        <v>0.99819999999999998</v>
      </c>
      <c r="I125" s="98">
        <v>0.99280000000000002</v>
      </c>
      <c r="J125" s="98">
        <v>0.9919</v>
      </c>
      <c r="K125" s="98">
        <v>0.99209999999999998</v>
      </c>
      <c r="L125" s="98">
        <v>0.9965146798409531</v>
      </c>
      <c r="M125" s="98">
        <v>0.9954943381724648</v>
      </c>
      <c r="N125" s="98">
        <v>0.99419582009280383</v>
      </c>
      <c r="O125" s="99">
        <v>0.99415845790227308</v>
      </c>
      <c r="P125" s="99">
        <v>0.99640196121756108</v>
      </c>
      <c r="Q125" s="109">
        <v>1</v>
      </c>
      <c r="R125" s="99">
        <v>0.9915224980930788</v>
      </c>
      <c r="S125" s="99">
        <v>0.99420275384774115</v>
      </c>
      <c r="T125" s="99">
        <v>0.99979601374181171</v>
      </c>
      <c r="U125" s="99">
        <v>0.99874854944954272</v>
      </c>
      <c r="V125" s="99">
        <v>0.99903852443605667</v>
      </c>
      <c r="W125" s="99">
        <v>0.998</v>
      </c>
      <c r="X125" s="99">
        <v>0.99399999999999999</v>
      </c>
      <c r="Y125" s="99">
        <v>0.997</v>
      </c>
      <c r="Z125" s="99">
        <v>0.99826414346382641</v>
      </c>
      <c r="AA125" s="99">
        <v>0.99653390215122073</v>
      </c>
      <c r="AB125" s="99">
        <v>0.99497852791323105</v>
      </c>
      <c r="AC125" s="110">
        <v>0.99374427967709489</v>
      </c>
      <c r="AD125" s="110">
        <v>0.97612254609133997</v>
      </c>
      <c r="AE125" s="110">
        <v>0.96568511318055961</v>
      </c>
      <c r="AF125" s="110">
        <v>0.96114628715267691</v>
      </c>
      <c r="AG125" s="110">
        <v>0.96133333333333326</v>
      </c>
      <c r="AH125" s="110">
        <v>0.98699999999999999</v>
      </c>
      <c r="AI125" s="110">
        <v>0.99939384694822786</v>
      </c>
      <c r="AJ125" s="110">
        <v>0.99821190686999939</v>
      </c>
      <c r="AK125" s="110">
        <v>0.99860185504604293</v>
      </c>
      <c r="AL125" s="110">
        <v>0.999</v>
      </c>
      <c r="AM125" s="110">
        <v>0.99510012763086664</v>
      </c>
      <c r="AN125" s="110">
        <v>0.99461596499713723</v>
      </c>
      <c r="AO125" s="110">
        <v>0.99339637204198572</v>
      </c>
      <c r="AP125" s="110">
        <v>0.9985428835422071</v>
      </c>
      <c r="AQ125" s="110">
        <v>0.99390552901544604</v>
      </c>
      <c r="AR125" s="110">
        <v>0.99522866253357523</v>
      </c>
      <c r="AS125" s="110">
        <v>0.9918275754239283</v>
      </c>
      <c r="AT125" s="110">
        <v>0.99763275020749531</v>
      </c>
      <c r="AU125" s="110">
        <v>0.99519931106031845</v>
      </c>
      <c r="AV125" s="110">
        <v>0.99407343459147968</v>
      </c>
      <c r="AW125" s="110">
        <v>0.99449202373714252</v>
      </c>
      <c r="AX125" s="110">
        <v>0.9968381214558022</v>
      </c>
      <c r="AY125" s="110">
        <v>0.97500104126430931</v>
      </c>
      <c r="AZ125" s="110">
        <v>0.96289415270525813</v>
      </c>
      <c r="BA125" s="110">
        <v>0.97559716136792363</v>
      </c>
      <c r="BB125" s="110">
        <v>0.9938497968658212</v>
      </c>
      <c r="BC125" s="110">
        <v>0.94992598177003251</v>
      </c>
      <c r="BD125" s="110">
        <v>0.96311422215823239</v>
      </c>
      <c r="BE125" s="110">
        <v>0.9927522954569562</v>
      </c>
      <c r="BF125" s="110">
        <v>0.98580740140241663</v>
      </c>
      <c r="BG125" s="110">
        <v>0.98227161666747675</v>
      </c>
      <c r="BH125" s="110">
        <v>0.98393783447589811</v>
      </c>
      <c r="BI125" s="110">
        <v>0.98154465468112218</v>
      </c>
      <c r="BJ125" s="110">
        <v>0.95911049912384017</v>
      </c>
      <c r="BK125" s="110">
        <v>0.97325740643009306</v>
      </c>
      <c r="BL125" s="110">
        <v>0.95316207810160125</v>
      </c>
      <c r="BM125" s="110">
        <v>0.98378720538912945</v>
      </c>
      <c r="BN125" s="110">
        <v>0.99136799018634425</v>
      </c>
      <c r="BO125" s="110">
        <v>0.98936167426453536</v>
      </c>
      <c r="BP125" s="110">
        <v>0.98894785114368045</v>
      </c>
      <c r="BQ125" s="239">
        <v>0.98992324033503953</v>
      </c>
      <c r="BR125" s="239">
        <v>0.9967689414556955</v>
      </c>
      <c r="BS125" s="239">
        <v>0.99515347170930857</v>
      </c>
      <c r="BT125" s="239">
        <v>0.98437734382701148</v>
      </c>
      <c r="BU125" s="239">
        <v>0.99148251775891694</v>
      </c>
      <c r="BV125" s="239">
        <v>0.99343490333730011</v>
      </c>
      <c r="BW125" s="239">
        <v>0.99282738849458385</v>
      </c>
      <c r="BX125" s="239">
        <v>0.98385928592355265</v>
      </c>
      <c r="BY125" s="377">
        <v>0.981781705802795</v>
      </c>
      <c r="BZ125" s="377">
        <v>0.98419697193439104</v>
      </c>
      <c r="CA125" s="219">
        <v>0.99071941804791153</v>
      </c>
      <c r="CB125" s="340">
        <v>0.99312307377673215</v>
      </c>
      <c r="CC125" s="340">
        <v>0.99463901745998973</v>
      </c>
      <c r="CD125" s="340">
        <v>0.99307028272661113</v>
      </c>
      <c r="CE125" s="340">
        <v>0.99440348350784613</v>
      </c>
      <c r="CF125" s="396"/>
      <c r="CG125" s="110">
        <v>0.95252500000000007</v>
      </c>
      <c r="CH125" s="110">
        <v>0.99374999999999991</v>
      </c>
      <c r="CI125" s="110">
        <v>0.99509082400212368</v>
      </c>
      <c r="CJ125" s="110">
        <v>0.99553180328959523</v>
      </c>
      <c r="CK125" s="110">
        <v>0.99889577190685275</v>
      </c>
      <c r="CL125" s="110">
        <v>0.99644951140376181</v>
      </c>
      <c r="CM125" s="110">
        <v>0.98263261671555635</v>
      </c>
      <c r="CN125" s="110">
        <v>0.97721836685855956</v>
      </c>
      <c r="CO125" s="110">
        <v>0.99772847238672724</v>
      </c>
      <c r="CP125" s="110">
        <v>0.99511518739919402</v>
      </c>
      <c r="CQ125" s="110">
        <v>0.99497207480632932</v>
      </c>
      <c r="CR125" s="110">
        <v>0.99010115526218345</v>
      </c>
      <c r="CS125" s="110">
        <v>0.97056677317725892</v>
      </c>
      <c r="CT125" s="110">
        <v>0.98098638392127047</v>
      </c>
      <c r="CU125" s="110">
        <v>0.97446259867773832</v>
      </c>
      <c r="CV125" s="110">
        <v>0.97941973698540263</v>
      </c>
      <c r="CW125" s="239">
        <v>0.99269837616093104</v>
      </c>
      <c r="CX125" s="239">
        <v>0.99053053835445304</v>
      </c>
      <c r="CY125" s="239">
        <v>0.98513453343256696</v>
      </c>
      <c r="CZ125" s="398">
        <v>0.99380896436779487</v>
      </c>
      <c r="DD125" s="180"/>
      <c r="DE125" s="180"/>
    </row>
    <row r="126" spans="2:109" outlineLevel="1">
      <c r="B126" s="90" t="s">
        <v>10</v>
      </c>
      <c r="C126" s="91" t="s">
        <v>11</v>
      </c>
      <c r="D126" s="98">
        <v>0.93710000000000004</v>
      </c>
      <c r="E126" s="98">
        <v>0.93889999999999996</v>
      </c>
      <c r="F126" s="98">
        <v>0.94014556873879895</v>
      </c>
      <c r="G126" s="98">
        <v>0.93810000000000004</v>
      </c>
      <c r="H126" s="98">
        <v>0.97030000000000005</v>
      </c>
      <c r="I126" s="98">
        <v>0.9849</v>
      </c>
      <c r="J126" s="98">
        <v>0.98270000000000002</v>
      </c>
      <c r="K126" s="98">
        <v>0.98219999999999996</v>
      </c>
      <c r="L126" s="98">
        <v>0.97609262562729782</v>
      </c>
      <c r="M126" s="98">
        <v>0.97961997626988706</v>
      </c>
      <c r="N126" s="98">
        <v>0.97068196335425594</v>
      </c>
      <c r="O126" s="99">
        <v>0.96025650244147964</v>
      </c>
      <c r="P126" s="99">
        <v>0.96908739926517218</v>
      </c>
      <c r="Q126" s="109">
        <v>0.97563052651569537</v>
      </c>
      <c r="R126" s="99">
        <v>0.97263293415201668</v>
      </c>
      <c r="S126" s="99">
        <v>0.9954981700622455</v>
      </c>
      <c r="T126" s="99">
        <v>0.99602818314631902</v>
      </c>
      <c r="U126" s="99">
        <v>0.99757624965288361</v>
      </c>
      <c r="V126" s="99">
        <v>0.99927307913911101</v>
      </c>
      <c r="W126" s="99">
        <v>0.999</v>
      </c>
      <c r="X126" s="99">
        <v>0.996</v>
      </c>
      <c r="Y126" s="99">
        <v>0.98899999999999999</v>
      </c>
      <c r="Z126" s="99">
        <v>0.98608256070988409</v>
      </c>
      <c r="AA126" s="99">
        <v>0.95891635672387399</v>
      </c>
      <c r="AB126" s="99">
        <v>0.94925744556734593</v>
      </c>
      <c r="AC126" s="110">
        <v>0.95957568459712572</v>
      </c>
      <c r="AD126" s="110">
        <v>0.97303212272328565</v>
      </c>
      <c r="AE126" s="110">
        <v>0.98272438477702784</v>
      </c>
      <c r="AF126" s="110">
        <v>0.97491981091272584</v>
      </c>
      <c r="AG126" s="110">
        <v>0.97806666666666675</v>
      </c>
      <c r="AH126" s="110">
        <v>0.97699999999999998</v>
      </c>
      <c r="AI126" s="110">
        <v>0.98172025350914882</v>
      </c>
      <c r="AJ126" s="110">
        <v>0.99164329807523954</v>
      </c>
      <c r="AK126" s="110">
        <v>0.98945050413575286</v>
      </c>
      <c r="AL126" s="110">
        <v>0.997</v>
      </c>
      <c r="AM126" s="110">
        <v>0.99603025767559972</v>
      </c>
      <c r="AN126" s="110">
        <v>0.98839237357572229</v>
      </c>
      <c r="AO126" s="110">
        <v>0.987276414094308</v>
      </c>
      <c r="AP126" s="110">
        <v>0.98984956861197149</v>
      </c>
      <c r="AQ126" s="110">
        <v>0.99169364701126905</v>
      </c>
      <c r="AR126" s="110">
        <v>0.98242422233736049</v>
      </c>
      <c r="AS126" s="110">
        <v>0.98181135114348628</v>
      </c>
      <c r="AT126" s="110">
        <v>0.97369247747578214</v>
      </c>
      <c r="AU126" s="110">
        <v>0.97131207425644783</v>
      </c>
      <c r="AV126" s="110">
        <v>0.97679480503235805</v>
      </c>
      <c r="AW126" s="110">
        <v>0.9797186080969339</v>
      </c>
      <c r="AX126" s="110">
        <v>0.98482919563646143</v>
      </c>
      <c r="AY126" s="110">
        <v>0.98758967432508205</v>
      </c>
      <c r="AZ126" s="110">
        <v>0.98587122701643137</v>
      </c>
      <c r="BA126" s="110">
        <v>0.99257723511938667</v>
      </c>
      <c r="BB126" s="110">
        <v>0.99091663569230348</v>
      </c>
      <c r="BC126" s="110">
        <v>0.94969063905041684</v>
      </c>
      <c r="BD126" s="110">
        <v>0.94102827882285234</v>
      </c>
      <c r="BE126" s="110">
        <v>0.98571563895040015</v>
      </c>
      <c r="BF126" s="110">
        <v>0.97193894652138191</v>
      </c>
      <c r="BG126" s="110">
        <v>0.96509127410600093</v>
      </c>
      <c r="BH126" s="110">
        <v>0.9737987372025827</v>
      </c>
      <c r="BI126" s="110">
        <v>0.95882226480782762</v>
      </c>
      <c r="BJ126" s="110">
        <v>0.94762505160716215</v>
      </c>
      <c r="BK126" s="110">
        <v>0.96320299269964649</v>
      </c>
      <c r="BL126" s="110">
        <v>0.98101096571736057</v>
      </c>
      <c r="BM126" s="110">
        <v>0.97589732306342936</v>
      </c>
      <c r="BN126" s="110">
        <v>0.93752452062646208</v>
      </c>
      <c r="BO126" s="110">
        <v>0.92441267291280171</v>
      </c>
      <c r="BP126" s="110">
        <v>0.9016833394368029</v>
      </c>
      <c r="BQ126" s="239">
        <v>0.89842432526519955</v>
      </c>
      <c r="BR126" s="239">
        <v>0.89400967060855363</v>
      </c>
      <c r="BS126" s="239">
        <v>0.88625192209059156</v>
      </c>
      <c r="BT126" s="239">
        <v>0.92187960742885189</v>
      </c>
      <c r="BU126" s="239">
        <v>0.91991568719878036</v>
      </c>
      <c r="BV126" s="239">
        <v>0.91354064565314685</v>
      </c>
      <c r="BW126" s="239">
        <v>0.92616343373670118</v>
      </c>
      <c r="BX126" s="239">
        <v>0.93387826472840219</v>
      </c>
      <c r="BY126" s="377">
        <v>0.96885892964736275</v>
      </c>
      <c r="BZ126" s="377">
        <v>0.96809451217025166</v>
      </c>
      <c r="CA126" s="219">
        <v>0.97388750651185552</v>
      </c>
      <c r="CB126" s="340">
        <v>0.96340039148315193</v>
      </c>
      <c r="CC126" s="340">
        <v>0.96670981339604289</v>
      </c>
      <c r="CD126" s="340">
        <v>0.9735484696025769</v>
      </c>
      <c r="CE126" s="340">
        <v>0.97798876754341879</v>
      </c>
      <c r="CF126" s="396"/>
      <c r="CG126" s="110">
        <v>0.93856139218469969</v>
      </c>
      <c r="CH126" s="110">
        <v>0.98002499999999992</v>
      </c>
      <c r="CI126" s="110">
        <v>0.97166276692323017</v>
      </c>
      <c r="CJ126" s="110">
        <v>0.97821225749878249</v>
      </c>
      <c r="CK126" s="110">
        <v>0.99796937798457841</v>
      </c>
      <c r="CL126" s="110">
        <v>0.98249972935843943</v>
      </c>
      <c r="CM126" s="110">
        <v>0.96614740941619626</v>
      </c>
      <c r="CN126" s="110">
        <v>0.97792668277213535</v>
      </c>
      <c r="CO126" s="110">
        <v>0.99353101497164797</v>
      </c>
      <c r="CP126" s="110">
        <v>0.98930300082331768</v>
      </c>
      <c r="CQ126" s="110">
        <v>0.97731003130326921</v>
      </c>
      <c r="CR126" s="110">
        <v>0.98223307077270872</v>
      </c>
      <c r="CS126" s="110">
        <v>0.97976393421963459</v>
      </c>
      <c r="CT126" s="110">
        <v>0.9659435346001588</v>
      </c>
      <c r="CU126" s="110">
        <v>0.96086226157930466</v>
      </c>
      <c r="CV126" s="110">
        <v>0.95471137058001343</v>
      </c>
      <c r="CW126" s="239">
        <v>0.89509231435028691</v>
      </c>
      <c r="CX126" s="239">
        <v>0.92037484350437004</v>
      </c>
      <c r="CY126" s="239">
        <v>0.96117980326446795</v>
      </c>
      <c r="CZ126" s="398">
        <v>0.97041186050629769</v>
      </c>
      <c r="DD126" s="180"/>
      <c r="DE126" s="180"/>
    </row>
    <row r="127" spans="2:109" outlineLevel="1">
      <c r="B127" s="90" t="s">
        <v>12</v>
      </c>
      <c r="C127" s="91" t="s">
        <v>4</v>
      </c>
      <c r="D127" s="98">
        <v>0.94110000000000005</v>
      </c>
      <c r="E127" s="98">
        <v>0.94889999999999997</v>
      </c>
      <c r="F127" s="98">
        <v>0.95099999999999996</v>
      </c>
      <c r="G127" s="98">
        <v>0.94850000000000001</v>
      </c>
      <c r="H127" s="98">
        <v>0.93769999999999998</v>
      </c>
      <c r="I127" s="98">
        <v>0.94899999999999995</v>
      </c>
      <c r="J127" s="98">
        <v>0.95889999999999997</v>
      </c>
      <c r="K127" s="98">
        <v>0.97070000000000001</v>
      </c>
      <c r="L127" s="98">
        <v>0.97398275589153416</v>
      </c>
      <c r="M127" s="98">
        <v>0.97671224450172911</v>
      </c>
      <c r="N127" s="98">
        <v>0.96920816816112576</v>
      </c>
      <c r="O127" s="99">
        <v>0.97723590988361342</v>
      </c>
      <c r="P127" s="99">
        <v>0.99099374046441069</v>
      </c>
      <c r="Q127" s="109">
        <v>0.99481890026979924</v>
      </c>
      <c r="R127" s="99">
        <v>0.99763642852583889</v>
      </c>
      <c r="S127" s="99">
        <v>0.99516486870755272</v>
      </c>
      <c r="T127" s="99">
        <v>0.99835583064493849</v>
      </c>
      <c r="U127" s="99">
        <v>0.99256171402246574</v>
      </c>
      <c r="V127" s="99">
        <v>0.99630639066105942</v>
      </c>
      <c r="W127" s="99">
        <v>0.998</v>
      </c>
      <c r="X127" s="99">
        <v>0.99299999999999999</v>
      </c>
      <c r="Y127" s="99">
        <v>0.997</v>
      </c>
      <c r="Z127" s="99">
        <v>0.99637637787420819</v>
      </c>
      <c r="AA127" s="99">
        <v>0.99610606739455532</v>
      </c>
      <c r="AB127" s="99">
        <v>0.99095123198164492</v>
      </c>
      <c r="AC127" s="110">
        <v>0.99252970846426258</v>
      </c>
      <c r="AD127" s="110">
        <v>0.99576287961465815</v>
      </c>
      <c r="AE127" s="110">
        <v>0.99262412183205695</v>
      </c>
      <c r="AF127" s="110">
        <v>0.99207673294872722</v>
      </c>
      <c r="AG127" s="110">
        <v>0.98713333333333331</v>
      </c>
      <c r="AH127" s="110">
        <v>0.98299999999999998</v>
      </c>
      <c r="AI127" s="110">
        <v>0.99697704800905995</v>
      </c>
      <c r="AJ127" s="110">
        <v>0.99093114402717997</v>
      </c>
      <c r="AK127" s="110">
        <v>1</v>
      </c>
      <c r="AL127" s="110">
        <v>1</v>
      </c>
      <c r="AM127" s="110">
        <v>0.99865958303057056</v>
      </c>
      <c r="AN127" s="110">
        <v>0.99314308603990731</v>
      </c>
      <c r="AO127" s="110">
        <v>0.99825304968147144</v>
      </c>
      <c r="AP127" s="110">
        <v>0.99741433272358404</v>
      </c>
      <c r="AQ127" s="110">
        <v>1</v>
      </c>
      <c r="AR127" s="110">
        <v>0.9952562069107409</v>
      </c>
      <c r="AS127" s="110">
        <v>0.99790125927560791</v>
      </c>
      <c r="AT127" s="110">
        <v>0.99762194673360194</v>
      </c>
      <c r="AU127" s="110">
        <v>0.9948127670770317</v>
      </c>
      <c r="AV127" s="110">
        <v>0.99181355588232822</v>
      </c>
      <c r="AW127" s="110">
        <v>0.98741074871783363</v>
      </c>
      <c r="AX127" s="110">
        <v>0.97769228443066081</v>
      </c>
      <c r="AY127" s="110">
        <v>0.97708514345517616</v>
      </c>
      <c r="AZ127" s="110">
        <v>0.98759982753767006</v>
      </c>
      <c r="BA127" s="110">
        <v>0.98911136695725255</v>
      </c>
      <c r="BB127" s="110">
        <v>0.99067855389387216</v>
      </c>
      <c r="BC127" s="110">
        <v>0.99036613728114098</v>
      </c>
      <c r="BD127" s="110">
        <v>0.99503593917692912</v>
      </c>
      <c r="BE127" s="110">
        <v>0.979862589808978</v>
      </c>
      <c r="BF127" s="110">
        <v>0.98641296914323229</v>
      </c>
      <c r="BG127" s="110">
        <v>0.99511107489455164</v>
      </c>
      <c r="BH127" s="110">
        <v>0.9933831989895725</v>
      </c>
      <c r="BI127" s="110">
        <v>0.97404003928052318</v>
      </c>
      <c r="BJ127" s="110">
        <v>0.95305493496700344</v>
      </c>
      <c r="BK127" s="110">
        <v>0.95898776152538323</v>
      </c>
      <c r="BL127" s="110">
        <v>0.94903586299278242</v>
      </c>
      <c r="BM127" s="110">
        <v>0.94563613058744367</v>
      </c>
      <c r="BN127" s="110">
        <v>0.95449548102248016</v>
      </c>
      <c r="BO127" s="110">
        <v>0.95883085800465562</v>
      </c>
      <c r="BP127" s="110">
        <v>0.95456839041967401</v>
      </c>
      <c r="BQ127" s="239">
        <v>0.94914717862490072</v>
      </c>
      <c r="BR127" s="239">
        <v>0.95463240081121459</v>
      </c>
      <c r="BS127" s="239">
        <v>0.94898309345048792</v>
      </c>
      <c r="BT127" s="239">
        <v>0.93382327797719133</v>
      </c>
      <c r="BU127" s="239">
        <v>0.93226185880286538</v>
      </c>
      <c r="BV127" s="239">
        <v>0.96121622726971978</v>
      </c>
      <c r="BW127" s="239">
        <v>0.97244189319883378</v>
      </c>
      <c r="BX127" s="239">
        <v>0.96839933361501684</v>
      </c>
      <c r="BY127" s="377">
        <v>0.97563280263233521</v>
      </c>
      <c r="BZ127" s="377">
        <v>0.97738420796796521</v>
      </c>
      <c r="CA127" s="219">
        <v>0.95879561490163867</v>
      </c>
      <c r="CB127" s="340">
        <v>0.9547070936253591</v>
      </c>
      <c r="CC127" s="340">
        <v>0.95016803222999568</v>
      </c>
      <c r="CD127" s="340">
        <v>0.92795051393635308</v>
      </c>
      <c r="CE127" s="340">
        <v>0.94105959114959514</v>
      </c>
      <c r="CF127" s="396"/>
      <c r="CG127" s="110">
        <v>0.94737500000000008</v>
      </c>
      <c r="CH127" s="110">
        <v>0.9540749999999999</v>
      </c>
      <c r="CI127" s="110">
        <v>0.9742847696095005</v>
      </c>
      <c r="CJ127" s="110">
        <v>0.99465348449190039</v>
      </c>
      <c r="CK127" s="110">
        <v>0.99630598383211599</v>
      </c>
      <c r="CL127" s="110">
        <v>0.99562061131719093</v>
      </c>
      <c r="CM127" s="110">
        <v>0.99296698547315565</v>
      </c>
      <c r="CN127" s="110">
        <v>0.98979677857278014</v>
      </c>
      <c r="CO127" s="110">
        <v>0.99739768176443766</v>
      </c>
      <c r="CP127" s="110">
        <v>0.9972026171112407</v>
      </c>
      <c r="CQ127" s="110">
        <v>0.99639804499924556</v>
      </c>
      <c r="CR127" s="110">
        <v>0.98350043312149982</v>
      </c>
      <c r="CS127" s="110">
        <v>0.98943897141748394</v>
      </c>
      <c r="CT127" s="110">
        <v>0.98910564325592276</v>
      </c>
      <c r="CU127" s="110">
        <v>0.96986648369062067</v>
      </c>
      <c r="CV127" s="110">
        <v>0.95199958315184041</v>
      </c>
      <c r="CW127" s="239">
        <v>0.95183276582656928</v>
      </c>
      <c r="CX127" s="239">
        <v>0.94993581431215257</v>
      </c>
      <c r="CY127" s="239">
        <v>0.96958514001146989</v>
      </c>
      <c r="CZ127" s="398">
        <v>0.94347130773532573</v>
      </c>
      <c r="DD127" s="180"/>
      <c r="DE127" s="180"/>
    </row>
    <row r="128" spans="2:109" outlineLevel="1">
      <c r="B128" s="90" t="s">
        <v>13</v>
      </c>
      <c r="C128" s="91" t="s">
        <v>8</v>
      </c>
      <c r="D128" s="98">
        <v>0.98650000000000004</v>
      </c>
      <c r="E128" s="98">
        <v>0.98719999999999997</v>
      </c>
      <c r="F128" s="98">
        <v>0.98729999999999996</v>
      </c>
      <c r="G128" s="98">
        <v>0.98440000000000005</v>
      </c>
      <c r="H128" s="98">
        <v>0.97532354595215798</v>
      </c>
      <c r="I128" s="98">
        <v>0.9889</v>
      </c>
      <c r="J128" s="98">
        <v>0.99570000000000003</v>
      </c>
      <c r="K128" s="98">
        <v>0.99565025493974069</v>
      </c>
      <c r="L128" s="98">
        <v>0.99568488672920097</v>
      </c>
      <c r="M128" s="98">
        <v>0.99565025493974069</v>
      </c>
      <c r="N128" s="98">
        <v>0.98420938470675734</v>
      </c>
      <c r="O128" s="99">
        <v>0.98172282349614559</v>
      </c>
      <c r="P128" s="99">
        <v>0.97548829464375808</v>
      </c>
      <c r="Q128" s="109">
        <v>0.97866106941164177</v>
      </c>
      <c r="R128" s="99">
        <v>0.99757275631512199</v>
      </c>
      <c r="S128" s="99">
        <v>0.99635911103873109</v>
      </c>
      <c r="T128" s="99">
        <v>0.99757275631512199</v>
      </c>
      <c r="U128" s="99">
        <v>0.99698046455013289</v>
      </c>
      <c r="V128" s="99">
        <v>0.99477439713534044</v>
      </c>
      <c r="W128" s="99">
        <v>0.995</v>
      </c>
      <c r="X128" s="99">
        <v>0.998</v>
      </c>
      <c r="Y128" s="99">
        <v>1</v>
      </c>
      <c r="Z128" s="99">
        <v>0.99878645608356997</v>
      </c>
      <c r="AA128" s="99">
        <v>1</v>
      </c>
      <c r="AB128" s="99">
        <v>1</v>
      </c>
      <c r="AC128" s="110">
        <v>0.99836662496793271</v>
      </c>
      <c r="AD128" s="110">
        <v>1</v>
      </c>
      <c r="AE128" s="110">
        <v>1</v>
      </c>
      <c r="AF128" s="110">
        <v>1</v>
      </c>
      <c r="AG128" s="110">
        <v>1</v>
      </c>
      <c r="AH128" s="110">
        <v>1</v>
      </c>
      <c r="AI128" s="110">
        <v>1</v>
      </c>
      <c r="AJ128" s="110">
        <v>1</v>
      </c>
      <c r="AK128" s="110">
        <v>1</v>
      </c>
      <c r="AL128" s="110">
        <v>1</v>
      </c>
      <c r="AM128" s="110">
        <v>1</v>
      </c>
      <c r="AN128" s="110">
        <v>1</v>
      </c>
      <c r="AO128" s="110">
        <v>1</v>
      </c>
      <c r="AP128" s="110">
        <v>1</v>
      </c>
      <c r="AQ128" s="110">
        <v>1</v>
      </c>
      <c r="AR128" s="110">
        <v>1</v>
      </c>
      <c r="AS128" s="110">
        <v>0.99850236805563042</v>
      </c>
      <c r="AT128" s="110">
        <v>1</v>
      </c>
      <c r="AU128" s="110">
        <v>1</v>
      </c>
      <c r="AV128" s="110">
        <v>1</v>
      </c>
      <c r="AW128" s="110">
        <v>1</v>
      </c>
      <c r="AX128" s="110">
        <v>1</v>
      </c>
      <c r="AY128" s="110">
        <v>1</v>
      </c>
      <c r="AZ128" s="110">
        <v>1</v>
      </c>
      <c r="BA128" s="110">
        <v>1</v>
      </c>
      <c r="BB128" s="110">
        <v>0.99327084014755873</v>
      </c>
      <c r="BC128" s="110">
        <v>0.99327084014755873</v>
      </c>
      <c r="BD128" s="110">
        <v>0.97910533863854476</v>
      </c>
      <c r="BE128" s="110">
        <v>0.99889399880908303</v>
      </c>
      <c r="BF128" s="110">
        <v>1</v>
      </c>
      <c r="BG128" s="110">
        <v>0.99778799761816617</v>
      </c>
      <c r="BH128" s="110">
        <v>0.99668199642724919</v>
      </c>
      <c r="BI128" s="110">
        <v>0.97651203916367435</v>
      </c>
      <c r="BJ128" s="110">
        <v>0.89084583080103763</v>
      </c>
      <c r="BK128" s="110">
        <v>0.92348500802211786</v>
      </c>
      <c r="BL128" s="110">
        <v>0.90441743335968372</v>
      </c>
      <c r="BM128" s="110">
        <v>0.88047113253401199</v>
      </c>
      <c r="BN128" s="110">
        <v>0.86672793175870122</v>
      </c>
      <c r="BO128" s="110">
        <v>0.84240357974104407</v>
      </c>
      <c r="BP128" s="110">
        <v>0.84569898713784819</v>
      </c>
      <c r="BQ128" s="239">
        <v>0.97590091877756724</v>
      </c>
      <c r="BR128" s="239">
        <v>0.96415054527634791</v>
      </c>
      <c r="BS128" s="239">
        <v>0.89276392719106179</v>
      </c>
      <c r="BT128" s="239">
        <v>0.85891334326624391</v>
      </c>
      <c r="BU128" s="239">
        <v>0.82939587614055832</v>
      </c>
      <c r="BV128" s="239">
        <v>0.89810661519571311</v>
      </c>
      <c r="BW128" s="239">
        <v>0.90153992279183448</v>
      </c>
      <c r="BX128" s="239">
        <v>0.91565839120258341</v>
      </c>
      <c r="BY128" s="377">
        <v>0.97541882034305794</v>
      </c>
      <c r="BZ128" s="377">
        <v>0.97285069472292052</v>
      </c>
      <c r="CA128" s="219">
        <v>0.96771444348264568</v>
      </c>
      <c r="CB128" s="340">
        <v>0.96771444348264568</v>
      </c>
      <c r="CC128" s="340">
        <v>0.96771444348264568</v>
      </c>
      <c r="CD128" s="340">
        <v>0.96198467329109405</v>
      </c>
      <c r="CE128" s="340">
        <v>0.97159897354869018</v>
      </c>
      <c r="CF128" s="396"/>
      <c r="CG128" s="110">
        <v>0.98634999999999995</v>
      </c>
      <c r="CH128" s="110">
        <v>0.9888934502229747</v>
      </c>
      <c r="CI128" s="110">
        <v>0.98931683746796117</v>
      </c>
      <c r="CJ128" s="110">
        <v>0.98702030785231321</v>
      </c>
      <c r="CK128" s="110">
        <v>0.99608190450014877</v>
      </c>
      <c r="CL128" s="110">
        <v>0.99919661402089255</v>
      </c>
      <c r="CM128" s="110">
        <v>0.99959165624198321</v>
      </c>
      <c r="CN128" s="110">
        <v>1</v>
      </c>
      <c r="CO128" s="110">
        <v>1</v>
      </c>
      <c r="CP128" s="110">
        <v>1</v>
      </c>
      <c r="CQ128" s="110">
        <v>0.99962559201390766</v>
      </c>
      <c r="CR128" s="110">
        <v>1</v>
      </c>
      <c r="CS128" s="110">
        <v>0.99663542007377925</v>
      </c>
      <c r="CT128" s="110">
        <v>0.99394683376644843</v>
      </c>
      <c r="CU128" s="110">
        <v>0.9468812186035197</v>
      </c>
      <c r="CV128" s="110">
        <v>0.87350501934836022</v>
      </c>
      <c r="CW128" s="239">
        <v>0.91962859459570623</v>
      </c>
      <c r="CX128" s="239">
        <v>0.87198893934858757</v>
      </c>
      <c r="CY128" s="239">
        <v>0.95791058743780189</v>
      </c>
      <c r="CZ128" s="398">
        <v>0.96725313345126895</v>
      </c>
      <c r="DD128" s="180"/>
      <c r="DE128" s="180"/>
    </row>
    <row r="129" spans="2:109" outlineLevel="1">
      <c r="B129" s="90" t="s">
        <v>14</v>
      </c>
      <c r="C129" s="91" t="s">
        <v>6</v>
      </c>
      <c r="D129" s="98">
        <v>0.94638782873390148</v>
      </c>
      <c r="E129" s="98">
        <v>0.94610000000000005</v>
      </c>
      <c r="F129" s="98">
        <v>0.94579999999999997</v>
      </c>
      <c r="G129" s="98">
        <v>0.94259999999999999</v>
      </c>
      <c r="H129" s="98">
        <v>0.94335656134818646</v>
      </c>
      <c r="I129" s="98">
        <v>0.94340000000000002</v>
      </c>
      <c r="J129" s="98">
        <v>0.94340000000000002</v>
      </c>
      <c r="K129" s="98">
        <v>0.94335656134818646</v>
      </c>
      <c r="L129" s="98">
        <v>0.97726286594850009</v>
      </c>
      <c r="M129" s="98">
        <v>0.99421601824865702</v>
      </c>
      <c r="N129" s="98">
        <v>0.99623686317246707</v>
      </c>
      <c r="O129" s="99">
        <v>0.99098632953356491</v>
      </c>
      <c r="P129" s="99">
        <v>0.98625084339664415</v>
      </c>
      <c r="Q129" s="109">
        <v>0.98794828152882186</v>
      </c>
      <c r="R129" s="99">
        <v>0.96856721244964461</v>
      </c>
      <c r="S129" s="99">
        <v>0.99374953446362135</v>
      </c>
      <c r="T129" s="99">
        <v>0.99360096972918366</v>
      </c>
      <c r="U129" s="99">
        <v>0.99158354844476948</v>
      </c>
      <c r="V129" s="99">
        <v>0.99602574077510841</v>
      </c>
      <c r="W129" s="99">
        <v>0.999</v>
      </c>
      <c r="X129" s="99">
        <v>0.998</v>
      </c>
      <c r="Y129" s="99">
        <v>0.98699999999999999</v>
      </c>
      <c r="Z129" s="99">
        <v>0.98119931201552468</v>
      </c>
      <c r="AA129" s="99">
        <v>0.9982361189302017</v>
      </c>
      <c r="AB129" s="99">
        <v>0.9982361189302017</v>
      </c>
      <c r="AC129" s="110">
        <v>0.99874110433278374</v>
      </c>
      <c r="AD129" s="110">
        <v>0.9985111054476401</v>
      </c>
      <c r="AE129" s="110">
        <v>0.99913974400542571</v>
      </c>
      <c r="AF129" s="110">
        <v>0.99814318496330168</v>
      </c>
      <c r="AG129" s="110">
        <v>0.99609999999999987</v>
      </c>
      <c r="AH129" s="110">
        <v>0.99199999999999999</v>
      </c>
      <c r="AI129" s="110">
        <v>0.98826833970525763</v>
      </c>
      <c r="AJ129" s="110">
        <v>0.99888050191157729</v>
      </c>
      <c r="AK129" s="110">
        <v>0.99451079959481092</v>
      </c>
      <c r="AL129" s="110">
        <v>0.99399999999999999</v>
      </c>
      <c r="AM129" s="110">
        <v>0.98780511714537789</v>
      </c>
      <c r="AN129" s="110">
        <v>0.98683354097343101</v>
      </c>
      <c r="AO129" s="110">
        <v>0.97916681159521113</v>
      </c>
      <c r="AP129" s="110">
        <v>0.96312914769390989</v>
      </c>
      <c r="AQ129" s="110">
        <v>0.9773329824130178</v>
      </c>
      <c r="AR129" s="110">
        <v>0.97975050263944119</v>
      </c>
      <c r="AS129" s="110">
        <v>0.9791253896482861</v>
      </c>
      <c r="AT129" s="110">
        <v>0.97983553000688273</v>
      </c>
      <c r="AU129" s="110">
        <v>0.97560817652635801</v>
      </c>
      <c r="AV129" s="110">
        <v>0.97258416608096177</v>
      </c>
      <c r="AW129" s="110">
        <v>0.97656243639787821</v>
      </c>
      <c r="AX129" s="110">
        <v>0.97500891318115734</v>
      </c>
      <c r="AY129" s="110">
        <v>0.98143648303639741</v>
      </c>
      <c r="AZ129" s="110">
        <v>0.98062780325847032</v>
      </c>
      <c r="BA129" s="110">
        <v>0.98316943288649183</v>
      </c>
      <c r="BB129" s="110">
        <v>0.98603941906863812</v>
      </c>
      <c r="BC129" s="110">
        <v>0.97463823597710109</v>
      </c>
      <c r="BD129" s="110">
        <v>0.96070078602692321</v>
      </c>
      <c r="BE129" s="110">
        <v>0.95571237671607001</v>
      </c>
      <c r="BF129" s="110">
        <v>0.95527308190861349</v>
      </c>
      <c r="BG129" s="110">
        <v>0.99053167529426422</v>
      </c>
      <c r="BH129" s="110">
        <v>0.98864746950296434</v>
      </c>
      <c r="BI129" s="110">
        <v>0.93801401013808938</v>
      </c>
      <c r="BJ129" s="110">
        <v>0.95322702386070546</v>
      </c>
      <c r="BK129" s="110">
        <v>0.96579987514439092</v>
      </c>
      <c r="BL129" s="110">
        <v>0.94524987210118083</v>
      </c>
      <c r="BM129" s="110">
        <v>0.94589088457136417</v>
      </c>
      <c r="BN129" s="110">
        <v>0.9704844803392475</v>
      </c>
      <c r="BO129" s="110">
        <v>0.9749780287984593</v>
      </c>
      <c r="BP129" s="110">
        <v>0.95707930140301678</v>
      </c>
      <c r="BQ129" s="239">
        <v>0.96531902046813378</v>
      </c>
      <c r="BR129" s="239">
        <v>0.94974176171909452</v>
      </c>
      <c r="BS129" s="239">
        <v>0.95174919404522262</v>
      </c>
      <c r="BT129" s="239">
        <v>0.94747407198495059</v>
      </c>
      <c r="BU129" s="239">
        <v>0.94757854969814859</v>
      </c>
      <c r="BV129" s="239">
        <v>0.96989400713381835</v>
      </c>
      <c r="BW129" s="239">
        <v>0.98183192656709295</v>
      </c>
      <c r="BX129" s="239">
        <v>0.93891510523528965</v>
      </c>
      <c r="BY129" s="377">
        <v>0.97658238991638235</v>
      </c>
      <c r="BZ129" s="377">
        <v>0.98380085010097251</v>
      </c>
      <c r="CA129" s="219">
        <v>0.98605270987857097</v>
      </c>
      <c r="CB129" s="340">
        <v>0.97859712340614147</v>
      </c>
      <c r="CC129" s="340">
        <v>0.98175413363778541</v>
      </c>
      <c r="CD129" s="340">
        <v>0.98099332654260507</v>
      </c>
      <c r="CE129" s="340">
        <v>0.98884000985980147</v>
      </c>
      <c r="CF129" s="396"/>
      <c r="CG129" s="110">
        <v>0.94522195718347535</v>
      </c>
      <c r="CH129" s="110">
        <v>0.94337828067409313</v>
      </c>
      <c r="CI129" s="110">
        <v>0.98967551922579722</v>
      </c>
      <c r="CJ129" s="110">
        <v>0.98412896795968297</v>
      </c>
      <c r="CK129" s="110">
        <v>0.99505256473726544</v>
      </c>
      <c r="CL129" s="110">
        <v>0.99110885773643154</v>
      </c>
      <c r="CM129" s="110">
        <v>0.99865701817901287</v>
      </c>
      <c r="CN129" s="110">
        <v>0.99362788116713974</v>
      </c>
      <c r="CO129" s="110">
        <v>0.99379910466294152</v>
      </c>
      <c r="CP129" s="110">
        <v>0.9766156206688924</v>
      </c>
      <c r="CQ129" s="110">
        <v>0.97857989970524195</v>
      </c>
      <c r="CR129" s="110">
        <v>0.97639799967409868</v>
      </c>
      <c r="CS129" s="110">
        <v>0.98111872279767531</v>
      </c>
      <c r="CT129" s="110">
        <v>0.96555447998646782</v>
      </c>
      <c r="CU129" s="110">
        <v>0.9614220946615375</v>
      </c>
      <c r="CV129" s="110">
        <v>0.95915081645256295</v>
      </c>
      <c r="CW129" s="239">
        <v>0.95597231940886684</v>
      </c>
      <c r="CX129" s="239">
        <v>0.96169463884600259</v>
      </c>
      <c r="CY129" s="239">
        <v>0.97133776378280401</v>
      </c>
      <c r="CZ129" s="398">
        <v>0.98254614836158338</v>
      </c>
      <c r="DD129" s="180"/>
      <c r="DE129" s="180"/>
    </row>
    <row r="130" spans="2:109" outlineLevel="1">
      <c r="B130" s="90" t="s">
        <v>15</v>
      </c>
      <c r="C130" s="91" t="s">
        <v>16</v>
      </c>
      <c r="D130" s="98">
        <v>0.88229999999999997</v>
      </c>
      <c r="E130" s="98">
        <v>0.96060000000000001</v>
      </c>
      <c r="F130" s="98">
        <v>0.97929999999999995</v>
      </c>
      <c r="G130" s="98">
        <v>0.98809999999999998</v>
      </c>
      <c r="H130" s="98">
        <v>0.98219999999999996</v>
      </c>
      <c r="I130" s="98">
        <v>0.98129999999999995</v>
      </c>
      <c r="J130" s="98">
        <v>0.97919999999999996</v>
      </c>
      <c r="K130" s="98">
        <v>0.98070000000000002</v>
      </c>
      <c r="L130" s="98">
        <v>0.98793239270059363</v>
      </c>
      <c r="M130" s="98">
        <v>0.98715372759639952</v>
      </c>
      <c r="N130" s="98">
        <v>0.98506824822433381</v>
      </c>
      <c r="O130" s="99">
        <v>0.99184481153221637</v>
      </c>
      <c r="P130" s="99">
        <v>0.99106761970834845</v>
      </c>
      <c r="Q130" s="109">
        <v>0.99162417367703382</v>
      </c>
      <c r="R130" s="99">
        <v>0.98678377367384984</v>
      </c>
      <c r="S130" s="99">
        <v>0.98604361182290534</v>
      </c>
      <c r="T130" s="99">
        <v>0.98701172514141911</v>
      </c>
      <c r="U130" s="99">
        <v>0.98165917490248922</v>
      </c>
      <c r="V130" s="99">
        <v>0.98660264184649393</v>
      </c>
      <c r="W130" s="99">
        <v>0.997</v>
      </c>
      <c r="X130" s="99">
        <v>0.999</v>
      </c>
      <c r="Y130" s="99">
        <v>0.99099999999999999</v>
      </c>
      <c r="Z130" s="99">
        <v>0.99182843512059315</v>
      </c>
      <c r="AA130" s="99">
        <v>0.99275131001507189</v>
      </c>
      <c r="AB130" s="99">
        <v>0.99421612979706397</v>
      </c>
      <c r="AC130" s="110">
        <v>0.9886438141684325</v>
      </c>
      <c r="AD130" s="110">
        <v>0.99467405520057406</v>
      </c>
      <c r="AE130" s="110">
        <v>0.9960267610831588</v>
      </c>
      <c r="AF130" s="110">
        <v>0.99100247813496289</v>
      </c>
      <c r="AG130" s="110">
        <v>0.98876666666666668</v>
      </c>
      <c r="AH130" s="110">
        <v>0.98899999999999999</v>
      </c>
      <c r="AI130" s="110">
        <v>0.99779103922097512</v>
      </c>
      <c r="AJ130" s="110">
        <v>0.99229843676603402</v>
      </c>
      <c r="AK130" s="110">
        <v>0.99048240636016038</v>
      </c>
      <c r="AL130" s="110">
        <v>0.99399999999999999</v>
      </c>
      <c r="AM130" s="110">
        <v>1</v>
      </c>
      <c r="AN130" s="110">
        <v>0.99725519981588573</v>
      </c>
      <c r="AO130" s="110">
        <v>0.99780597625007794</v>
      </c>
      <c r="AP130" s="110">
        <v>0.99510981498126649</v>
      </c>
      <c r="AQ130" s="110">
        <v>0.98322993886583099</v>
      </c>
      <c r="AR130" s="110">
        <v>0.99879286772016629</v>
      </c>
      <c r="AS130" s="110">
        <v>0.97048903057488267</v>
      </c>
      <c r="AT130" s="110">
        <v>0.97783917893865746</v>
      </c>
      <c r="AU130" s="110">
        <v>0.9894733438693214</v>
      </c>
      <c r="AV130" s="110">
        <v>0.98131001699454234</v>
      </c>
      <c r="AW130" s="110">
        <v>0.99684610956472408</v>
      </c>
      <c r="AX130" s="110">
        <v>0.98857009363179915</v>
      </c>
      <c r="AY130" s="110">
        <v>0.99849867527173053</v>
      </c>
      <c r="AZ130" s="110">
        <v>0.99780807542575167</v>
      </c>
      <c r="BA130" s="110">
        <v>1</v>
      </c>
      <c r="BB130" s="110">
        <v>1</v>
      </c>
      <c r="BC130" s="110">
        <v>0.99976657525896517</v>
      </c>
      <c r="BD130" s="110">
        <v>0.99967766040058026</v>
      </c>
      <c r="BE130" s="110">
        <v>0.99829726145750974</v>
      </c>
      <c r="BF130" s="110">
        <v>0.98948926825623329</v>
      </c>
      <c r="BG130" s="110">
        <v>0.9972226187634653</v>
      </c>
      <c r="BH130" s="110">
        <v>0.99428897798167326</v>
      </c>
      <c r="BI130" s="110">
        <v>0.98345405009453091</v>
      </c>
      <c r="BJ130" s="110">
        <v>0.9825547036016431</v>
      </c>
      <c r="BK130" s="110">
        <v>0.98648421122638741</v>
      </c>
      <c r="BL130" s="110">
        <v>0.98573109608826148</v>
      </c>
      <c r="BM130" s="110">
        <v>0.99128963550835647</v>
      </c>
      <c r="BN130" s="110">
        <v>0.98981004332868472</v>
      </c>
      <c r="BO130" s="110">
        <v>0.98970856890919401</v>
      </c>
      <c r="BP130" s="110">
        <v>0.98570899800830958</v>
      </c>
      <c r="BQ130" s="239">
        <v>0.99976645585865942</v>
      </c>
      <c r="BR130" s="239">
        <v>0.99467539754611656</v>
      </c>
      <c r="BS130" s="239">
        <v>0.99954585098060811</v>
      </c>
      <c r="BT130" s="239">
        <v>0.99762395607075494</v>
      </c>
      <c r="BU130" s="239">
        <v>0.99646745364158351</v>
      </c>
      <c r="BV130" s="239">
        <v>0.98516631383271625</v>
      </c>
      <c r="BW130" s="239">
        <v>0.99155927928671994</v>
      </c>
      <c r="BX130" s="239">
        <v>0.99349647089292814</v>
      </c>
      <c r="BY130" s="377">
        <v>0.9677055285223074</v>
      </c>
      <c r="BZ130" s="377">
        <v>0.96820655491904428</v>
      </c>
      <c r="CA130" s="219">
        <v>0.96664935035131305</v>
      </c>
      <c r="CB130" s="340">
        <v>0.95616813974976866</v>
      </c>
      <c r="CC130" s="340">
        <v>0.95101373303830394</v>
      </c>
      <c r="CD130" s="340">
        <v>0.96595299119874745</v>
      </c>
      <c r="CE130" s="340">
        <v>0.97726035232592312</v>
      </c>
      <c r="CF130" s="396"/>
      <c r="CG130" s="110">
        <v>0.95257499999999995</v>
      </c>
      <c r="CH130" s="110">
        <v>0.98085</v>
      </c>
      <c r="CI130" s="110">
        <v>0.98799979501338586</v>
      </c>
      <c r="CJ130" s="110">
        <v>0.98887979472053433</v>
      </c>
      <c r="CK130" s="110">
        <v>0.98806838547260045</v>
      </c>
      <c r="CL130" s="110">
        <v>0.99364493628391626</v>
      </c>
      <c r="CM130" s="110">
        <v>0.99339019006230733</v>
      </c>
      <c r="CN130" s="110">
        <v>0.99164004600565114</v>
      </c>
      <c r="CO130" s="110">
        <v>0.9941952107815486</v>
      </c>
      <c r="CP130" s="110">
        <v>0.99335023247826526</v>
      </c>
      <c r="CQ130" s="110">
        <v>0.98414860527575698</v>
      </c>
      <c r="CR130" s="110">
        <v>0.99130622386569911</v>
      </c>
      <c r="CS130" s="110">
        <v>0.99939366267117924</v>
      </c>
      <c r="CT130" s="110">
        <v>0.99617170221944717</v>
      </c>
      <c r="CU130" s="110">
        <v>0.9866954857260587</v>
      </c>
      <c r="CV130" s="110">
        <v>0.98913483595862406</v>
      </c>
      <c r="CW130" s="239">
        <v>0.99492417559842339</v>
      </c>
      <c r="CX130" s="239">
        <v>0.99270425070794366</v>
      </c>
      <c r="CY130" s="239">
        <v>0.97370166976053341</v>
      </c>
      <c r="CZ130" s="398">
        <v>0.96259880407818577</v>
      </c>
      <c r="DD130" s="180"/>
      <c r="DE130" s="180"/>
    </row>
    <row r="131" spans="2:109" outlineLevel="1">
      <c r="B131" s="90" t="s">
        <v>17</v>
      </c>
      <c r="C131" s="91" t="s">
        <v>4</v>
      </c>
      <c r="D131" s="98">
        <v>0</v>
      </c>
      <c r="E131" s="98">
        <v>0</v>
      </c>
      <c r="F131" s="98">
        <v>0</v>
      </c>
      <c r="G131" s="98">
        <v>0</v>
      </c>
      <c r="H131" s="98">
        <v>0</v>
      </c>
      <c r="I131" s="98">
        <v>0.99465102351040813</v>
      </c>
      <c r="J131" s="98">
        <v>0.99465102351040813</v>
      </c>
      <c r="K131" s="98">
        <v>0.98770000000000002</v>
      </c>
      <c r="L131" s="98">
        <v>0.98846001568283004</v>
      </c>
      <c r="M131" s="98">
        <v>0.98749228445221382</v>
      </c>
      <c r="N131" s="98">
        <v>0.98515123932395565</v>
      </c>
      <c r="O131" s="99">
        <v>0.99059695979565976</v>
      </c>
      <c r="P131" s="99">
        <v>0.98766138254516733</v>
      </c>
      <c r="Q131" s="109">
        <v>0.99490477474385997</v>
      </c>
      <c r="R131" s="99">
        <v>0.99380170353575592</v>
      </c>
      <c r="S131" s="99">
        <v>0.99550015115243518</v>
      </c>
      <c r="T131" s="99">
        <v>0.99914210429560635</v>
      </c>
      <c r="U131" s="99">
        <v>0.99987744347080088</v>
      </c>
      <c r="V131" s="99">
        <v>0.99646821571212152</v>
      </c>
      <c r="W131" s="99">
        <v>1</v>
      </c>
      <c r="X131" s="99">
        <v>0.99399999999999999</v>
      </c>
      <c r="Y131" s="99">
        <v>0.99399999999999999</v>
      </c>
      <c r="Z131" s="99">
        <v>0.99719712780688707</v>
      </c>
      <c r="AA131" s="99">
        <v>0.9971970119235154</v>
      </c>
      <c r="AB131" s="99">
        <v>0.99719701463124333</v>
      </c>
      <c r="AC131" s="110">
        <v>0.99464229685512429</v>
      </c>
      <c r="AD131" s="110">
        <v>0.99557662495034693</v>
      </c>
      <c r="AE131" s="110">
        <v>0.99233584342237657</v>
      </c>
      <c r="AF131" s="110">
        <v>0.99233584342237657</v>
      </c>
      <c r="AG131" s="110">
        <v>0.9942333333333333</v>
      </c>
      <c r="AH131" s="110">
        <v>0.99099999999999999</v>
      </c>
      <c r="AI131" s="110">
        <v>0.97972086910395706</v>
      </c>
      <c r="AJ131" s="110">
        <v>1</v>
      </c>
      <c r="AK131" s="110">
        <v>0.99782739766496975</v>
      </c>
      <c r="AL131" s="110">
        <v>0.999</v>
      </c>
      <c r="AM131" s="110">
        <v>0.99966003412124205</v>
      </c>
      <c r="AN131" s="110">
        <v>0.99966662727929712</v>
      </c>
      <c r="AO131" s="110">
        <v>0.97942592603850664</v>
      </c>
      <c r="AP131" s="110">
        <v>0.96992422777701059</v>
      </c>
      <c r="AQ131" s="110">
        <v>0.98409879692765501</v>
      </c>
      <c r="AR131" s="110">
        <v>0.98227384945981067</v>
      </c>
      <c r="AS131" s="110">
        <v>0.98929538998851219</v>
      </c>
      <c r="AT131" s="110">
        <v>0.99398620147267203</v>
      </c>
      <c r="AU131" s="110">
        <v>0.99550434228624807</v>
      </c>
      <c r="AV131" s="110">
        <v>0.9790988050821402</v>
      </c>
      <c r="AW131" s="110">
        <v>0.9806885319461871</v>
      </c>
      <c r="AX131" s="110">
        <v>0.9702953225364167</v>
      </c>
      <c r="AY131" s="110">
        <v>0.97044672086241601</v>
      </c>
      <c r="AZ131" s="110">
        <v>0.97462536329795268</v>
      </c>
      <c r="BA131" s="110">
        <v>0.97443222554699205</v>
      </c>
      <c r="BB131" s="110">
        <v>0.98546871357940002</v>
      </c>
      <c r="BC131" s="110">
        <v>0.99668365268178793</v>
      </c>
      <c r="BD131" s="110">
        <v>0.99651688778807213</v>
      </c>
      <c r="BE131" s="110">
        <v>0.99533105673986</v>
      </c>
      <c r="BF131" s="110">
        <v>0.99295939464343586</v>
      </c>
      <c r="BG131" s="110">
        <v>0.99290491179463658</v>
      </c>
      <c r="BH131" s="110">
        <v>0.99549924292528369</v>
      </c>
      <c r="BI131" s="110">
        <v>0.98736487463891298</v>
      </c>
      <c r="BJ131" s="110">
        <v>0.95922882606990101</v>
      </c>
      <c r="BK131" s="110">
        <v>0.96110303606859349</v>
      </c>
      <c r="BL131" s="110">
        <v>0.92648937158060907</v>
      </c>
      <c r="BM131" s="110">
        <v>0.94915656002639204</v>
      </c>
      <c r="BN131" s="110">
        <v>0.95101239977113561</v>
      </c>
      <c r="BO131" s="110">
        <v>0.97909898607625578</v>
      </c>
      <c r="BP131" s="110">
        <v>0.97113089696631449</v>
      </c>
      <c r="BQ131" s="239">
        <v>0.97083571071808528</v>
      </c>
      <c r="BR131" s="239">
        <v>0.94740729545636515</v>
      </c>
      <c r="BS131" s="239">
        <v>0.98254000666126251</v>
      </c>
      <c r="BT131" s="377">
        <v>0.9849244071871347</v>
      </c>
      <c r="BU131" s="377">
        <v>0.98247149738397888</v>
      </c>
      <c r="BV131" s="377">
        <v>0.98341793794755894</v>
      </c>
      <c r="BW131" s="377">
        <v>0.98324084566383785</v>
      </c>
      <c r="BX131" s="377">
        <v>0.97093775024553597</v>
      </c>
      <c r="BY131" s="377">
        <v>0.97557595671302177</v>
      </c>
      <c r="BZ131" s="377">
        <v>0.98125428414038285</v>
      </c>
      <c r="CA131" s="219">
        <v>0.98004228413975092</v>
      </c>
      <c r="CB131" s="340">
        <v>0.99253321428182129</v>
      </c>
      <c r="CC131" s="340">
        <v>0.97597500676536753</v>
      </c>
      <c r="CD131" s="340">
        <v>0.9835547460811026</v>
      </c>
      <c r="CE131" s="340">
        <v>0.96386195774966732</v>
      </c>
      <c r="CF131" s="396"/>
      <c r="CG131" s="110">
        <v>0</v>
      </c>
      <c r="CH131" s="110">
        <v>0.74425051175520407</v>
      </c>
      <c r="CI131" s="110">
        <v>0.9879251248136649</v>
      </c>
      <c r="CJ131" s="110">
        <v>0.99296700299430463</v>
      </c>
      <c r="CK131" s="110">
        <v>0.99887194086963216</v>
      </c>
      <c r="CL131" s="110">
        <v>0.99559853493260064</v>
      </c>
      <c r="CM131" s="110">
        <v>0.99493794496477272</v>
      </c>
      <c r="CN131" s="110">
        <v>0.98932251146491679</v>
      </c>
      <c r="CO131" s="110">
        <v>0.99912185794655306</v>
      </c>
      <c r="CP131" s="110">
        <v>0.98327889450561723</v>
      </c>
      <c r="CQ131" s="110">
        <v>0.99026494580181079</v>
      </c>
      <c r="CR131" s="110">
        <v>0.97513234510679003</v>
      </c>
      <c r="CS131" s="110">
        <v>0.9828024887765332</v>
      </c>
      <c r="CT131" s="110">
        <v>0.9944280627415012</v>
      </c>
      <c r="CU131" s="110">
        <v>0.97579899492567279</v>
      </c>
      <c r="CV131" s="110">
        <v>0.9514393293635981</v>
      </c>
      <c r="CW131" s="239">
        <v>0.9679784774505068</v>
      </c>
      <c r="CX131" s="239">
        <v>0.98351367204562767</v>
      </c>
      <c r="CY131" s="239">
        <v>0.97695256880967285</v>
      </c>
      <c r="CZ131" s="398">
        <v>0.97898123121948966</v>
      </c>
      <c r="DD131" s="180"/>
      <c r="DE131" s="180"/>
    </row>
    <row r="132" spans="2:109" outlineLevel="1">
      <c r="B132" s="90" t="s">
        <v>18</v>
      </c>
      <c r="C132" s="91" t="s">
        <v>6</v>
      </c>
      <c r="D132" s="98">
        <v>0</v>
      </c>
      <c r="E132" s="98">
        <v>0</v>
      </c>
      <c r="F132" s="98">
        <v>0</v>
      </c>
      <c r="G132" s="98">
        <v>0</v>
      </c>
      <c r="H132" s="98">
        <v>0</v>
      </c>
      <c r="I132" s="98">
        <v>0</v>
      </c>
      <c r="J132" s="98">
        <v>0</v>
      </c>
      <c r="K132" s="98">
        <v>0</v>
      </c>
      <c r="L132" s="98">
        <v>0</v>
      </c>
      <c r="M132" s="98">
        <v>0.8707189273902135</v>
      </c>
      <c r="N132" s="98">
        <v>0.82388389044535693</v>
      </c>
      <c r="O132" s="99">
        <v>0.72454024116750626</v>
      </c>
      <c r="P132" s="99">
        <v>0.69805814905269903</v>
      </c>
      <c r="Q132" s="111">
        <v>0.67912155312583877</v>
      </c>
      <c r="R132" s="100">
        <v>0.65889393909145155</v>
      </c>
      <c r="S132" s="100">
        <v>0.65780944753096215</v>
      </c>
      <c r="T132" s="100">
        <v>0.70391242366465656</v>
      </c>
      <c r="U132" s="99">
        <v>0.76232850625712323</v>
      </c>
      <c r="V132" s="99">
        <v>0.86607784554764666</v>
      </c>
      <c r="W132" s="99">
        <v>0.88300000000000001</v>
      </c>
      <c r="X132" s="99">
        <v>0.91100000000000003</v>
      </c>
      <c r="Y132" s="99">
        <v>0.92800000000000005</v>
      </c>
      <c r="Z132" s="99">
        <v>0.93266475758986012</v>
      </c>
      <c r="AA132" s="99">
        <v>0.97232717499323718</v>
      </c>
      <c r="AB132" s="99">
        <v>0.82784441528904551</v>
      </c>
      <c r="AC132" s="110">
        <v>0.86654690804748868</v>
      </c>
      <c r="AD132" s="110">
        <v>0.96925860366805683</v>
      </c>
      <c r="AE132" s="110">
        <v>0.96695969767521728</v>
      </c>
      <c r="AF132" s="110">
        <v>0.9606537697727292</v>
      </c>
      <c r="AG132" s="110">
        <v>0.95400000000000007</v>
      </c>
      <c r="AH132" s="110">
        <v>0.95199999999999996</v>
      </c>
      <c r="AI132" s="110">
        <v>0.95976039143486847</v>
      </c>
      <c r="AJ132" s="110">
        <v>0.96573455841055122</v>
      </c>
      <c r="AK132" s="110">
        <v>0.94855745495051047</v>
      </c>
      <c r="AL132" s="110">
        <v>0.95699999999999996</v>
      </c>
      <c r="AM132" s="110">
        <v>0.95727987752119204</v>
      </c>
      <c r="AN132" s="110">
        <v>0.95815712186366719</v>
      </c>
      <c r="AO132" s="110">
        <v>0.95574542276657248</v>
      </c>
      <c r="AP132" s="110">
        <v>0.93043819569285746</v>
      </c>
      <c r="AQ132" s="110">
        <v>0.91991863659921802</v>
      </c>
      <c r="AR132" s="110">
        <v>0.90957241566751457</v>
      </c>
      <c r="AS132" s="110">
        <v>0.9054913789925424</v>
      </c>
      <c r="AT132" s="110">
        <v>0.90619383948365761</v>
      </c>
      <c r="AU132" s="110">
        <v>0.88715078468407704</v>
      </c>
      <c r="AV132" s="110">
        <v>0.87726299186871981</v>
      </c>
      <c r="AW132" s="110">
        <v>0.89374804380149819</v>
      </c>
      <c r="AX132" s="110">
        <v>0.91801805987949758</v>
      </c>
      <c r="AY132" s="110">
        <v>0.91721770715227469</v>
      </c>
      <c r="AZ132" s="110">
        <v>0.92809873722292902</v>
      </c>
      <c r="BA132" s="110">
        <v>0.92909046584558752</v>
      </c>
      <c r="BB132" s="110">
        <v>0.93897370873327046</v>
      </c>
      <c r="BC132" s="110">
        <v>0.95990935239760311</v>
      </c>
      <c r="BD132" s="110">
        <v>0.97075965691238453</v>
      </c>
      <c r="BE132" s="110">
        <v>0.94171275500047602</v>
      </c>
      <c r="BF132" s="110">
        <v>0.94812011528574769</v>
      </c>
      <c r="BG132" s="110">
        <v>0.95490988612791639</v>
      </c>
      <c r="BH132" s="110">
        <v>0.9548540608221755</v>
      </c>
      <c r="BI132" s="110">
        <v>0.9409750531566542</v>
      </c>
      <c r="BJ132" s="110">
        <v>0.92950028417532893</v>
      </c>
      <c r="BK132" s="110">
        <v>0.90432365799469649</v>
      </c>
      <c r="BL132" s="110">
        <v>0.89428226868879113</v>
      </c>
      <c r="BM132" s="110">
        <v>0.84089701053642307</v>
      </c>
      <c r="BN132" s="110">
        <v>0.86721734980524623</v>
      </c>
      <c r="BO132" s="110">
        <v>0.8438010282085795</v>
      </c>
      <c r="BP132" s="110">
        <v>0.82876169165745051</v>
      </c>
      <c r="BQ132" s="239">
        <v>0.79734917654724236</v>
      </c>
      <c r="BR132" s="239">
        <v>0.80285172134918792</v>
      </c>
      <c r="BS132" s="239">
        <v>0.81556515750337921</v>
      </c>
      <c r="BT132" s="377">
        <v>0.82665416509897116</v>
      </c>
      <c r="BU132" s="377">
        <v>0.86798390223179844</v>
      </c>
      <c r="BV132" s="377">
        <v>0.89980619141854223</v>
      </c>
      <c r="BW132" s="377">
        <v>0.91807216455674145</v>
      </c>
      <c r="BX132" s="377">
        <v>0.93512083467962304</v>
      </c>
      <c r="BY132" s="377">
        <v>0.93736303198441517</v>
      </c>
      <c r="BZ132" s="377">
        <v>0.94523764834541357</v>
      </c>
      <c r="CA132" s="219">
        <v>0.96323107816593778</v>
      </c>
      <c r="CB132" s="340">
        <v>0.9540824503529779</v>
      </c>
      <c r="CC132" s="340">
        <v>0.9484256052447162</v>
      </c>
      <c r="CD132" s="340">
        <v>0.93994033758232365</v>
      </c>
      <c r="CE132" s="340">
        <v>0.91457652510698184</v>
      </c>
      <c r="CF132" s="396"/>
      <c r="CG132" s="110">
        <v>0</v>
      </c>
      <c r="CH132" s="110">
        <v>0</v>
      </c>
      <c r="CI132" s="110">
        <v>0.60478576475076917</v>
      </c>
      <c r="CJ132" s="110">
        <v>0.67347077220023799</v>
      </c>
      <c r="CK132" s="110">
        <v>0.80382969386735659</v>
      </c>
      <c r="CL132" s="110">
        <v>0.93599798314577431</v>
      </c>
      <c r="CM132" s="110">
        <v>0.90765240616995202</v>
      </c>
      <c r="CN132" s="110">
        <v>0.95660354030189954</v>
      </c>
      <c r="CO132" s="110">
        <v>0.95714297272056337</v>
      </c>
      <c r="CP132" s="110">
        <v>0.9410648442305789</v>
      </c>
      <c r="CQ132" s="110">
        <v>0.90210210470694785</v>
      </c>
      <c r="CR132" s="110">
        <v>0.90156170067549746</v>
      </c>
      <c r="CS132" s="110">
        <v>0.93901806604984761</v>
      </c>
      <c r="CT132" s="110">
        <v>0.95387560333163113</v>
      </c>
      <c r="CU132" s="110">
        <v>0.93241326403721381</v>
      </c>
      <c r="CV132" s="110">
        <v>0.86154941430975995</v>
      </c>
      <c r="CW132" s="239">
        <v>0.81113193676431494</v>
      </c>
      <c r="CX132" s="239">
        <v>0.87812910582651338</v>
      </c>
      <c r="CY132" s="239">
        <v>0.94523814829384745</v>
      </c>
      <c r="CZ132" s="398">
        <v>0.93925622957174981</v>
      </c>
      <c r="DD132" s="180"/>
      <c r="DE132" s="180"/>
    </row>
    <row r="133" spans="2:109" outlineLevel="1">
      <c r="B133" s="77" t="s">
        <v>19</v>
      </c>
      <c r="C133" s="91" t="s">
        <v>20</v>
      </c>
      <c r="D133" s="112">
        <v>0</v>
      </c>
      <c r="E133" s="112">
        <v>0</v>
      </c>
      <c r="F133" s="112">
        <v>0</v>
      </c>
      <c r="G133" s="112">
        <v>0</v>
      </c>
      <c r="H133" s="112">
        <v>0</v>
      </c>
      <c r="I133" s="112">
        <v>0</v>
      </c>
      <c r="J133" s="112">
        <v>0</v>
      </c>
      <c r="K133" s="112">
        <v>0</v>
      </c>
      <c r="L133" s="112">
        <v>0</v>
      </c>
      <c r="M133" s="112">
        <v>0</v>
      </c>
      <c r="N133" s="112">
        <v>0</v>
      </c>
      <c r="O133" s="99">
        <v>0.94120698174652162</v>
      </c>
      <c r="P133" s="99">
        <v>0.93866829357240233</v>
      </c>
      <c r="Q133" s="109">
        <v>0.93996233476365809</v>
      </c>
      <c r="R133" s="99">
        <v>0.9395121131157993</v>
      </c>
      <c r="S133" s="99">
        <v>0.98026730659718675</v>
      </c>
      <c r="T133" s="99">
        <v>0.98165152483682006</v>
      </c>
      <c r="U133" s="99">
        <v>0.98632875563491618</v>
      </c>
      <c r="V133" s="99">
        <v>0.9866627358203246</v>
      </c>
      <c r="W133" s="99">
        <v>0.98899999999999999</v>
      </c>
      <c r="X133" s="99">
        <v>0.98599999999999999</v>
      </c>
      <c r="Y133" s="99">
        <v>0.98099999999999998</v>
      </c>
      <c r="Z133" s="99">
        <v>0.98485162213692357</v>
      </c>
      <c r="AA133" s="99">
        <v>0.98787151378039162</v>
      </c>
      <c r="AB133" s="99">
        <v>0.98528935561217956</v>
      </c>
      <c r="AC133" s="110">
        <v>0.99050603993169928</v>
      </c>
      <c r="AD133" s="110">
        <v>0.99325413335514767</v>
      </c>
      <c r="AE133" s="110">
        <v>0.9926773248563423</v>
      </c>
      <c r="AF133" s="110">
        <v>0.99065293719360648</v>
      </c>
      <c r="AG133" s="110">
        <v>0.96543333333333337</v>
      </c>
      <c r="AH133" s="110">
        <v>0.97899999999999998</v>
      </c>
      <c r="AI133" s="110">
        <v>0.98282872785088771</v>
      </c>
      <c r="AJ133" s="110">
        <v>0.9825566424313732</v>
      </c>
      <c r="AK133" s="110">
        <v>0.99466053153921019</v>
      </c>
      <c r="AL133" s="110">
        <v>0.99399999999999999</v>
      </c>
      <c r="AM133" s="110">
        <v>0.99739495868243722</v>
      </c>
      <c r="AN133" s="110">
        <v>0.9971043233754211</v>
      </c>
      <c r="AO133" s="110">
        <v>0.99671972565027911</v>
      </c>
      <c r="AP133" s="110">
        <v>0.99257268156078926</v>
      </c>
      <c r="AQ133" s="110">
        <v>0.993749363658328</v>
      </c>
      <c r="AR133" s="110">
        <v>0.98499476130935026</v>
      </c>
      <c r="AS133" s="110">
        <v>0.97993375617653233</v>
      </c>
      <c r="AT133" s="110">
        <v>0.9910830778049633</v>
      </c>
      <c r="AU133" s="110">
        <v>0.97942828488063127</v>
      </c>
      <c r="AV133" s="110">
        <v>0.97689335867415072</v>
      </c>
      <c r="AW133" s="110">
        <v>0.98467319688879529</v>
      </c>
      <c r="AX133" s="110">
        <v>0.97091143890225928</v>
      </c>
      <c r="AY133" s="110">
        <v>0.96551786646838655</v>
      </c>
      <c r="AZ133" s="110">
        <v>0.96493225877403566</v>
      </c>
      <c r="BA133" s="110">
        <v>0.95330127665118158</v>
      </c>
      <c r="BB133" s="110">
        <v>0.97151441162973928</v>
      </c>
      <c r="BC133" s="110">
        <v>0.9789872148978821</v>
      </c>
      <c r="BD133" s="110">
        <v>0.9795613264506946</v>
      </c>
      <c r="BE133" s="110">
        <v>0.97488513538636079</v>
      </c>
      <c r="BF133" s="110">
        <v>0.98196074783638043</v>
      </c>
      <c r="BG133" s="110">
        <v>0.98682502144468476</v>
      </c>
      <c r="BH133" s="110">
        <v>0.979947568057709</v>
      </c>
      <c r="BI133" s="110">
        <v>0.97331493937042679</v>
      </c>
      <c r="BJ133" s="110">
        <v>0.97412897341154792</v>
      </c>
      <c r="BK133" s="110">
        <v>0.96930021163314195</v>
      </c>
      <c r="BL133" s="110">
        <v>0.96257494782170694</v>
      </c>
      <c r="BM133" s="110">
        <v>0.96215894450107275</v>
      </c>
      <c r="BN133" s="110">
        <v>0.97141076779594659</v>
      </c>
      <c r="BO133" s="110">
        <v>0.9695694310188967</v>
      </c>
      <c r="BP133" s="110">
        <v>0.95841750193055297</v>
      </c>
      <c r="BQ133" s="239">
        <v>0.95601259781960102</v>
      </c>
      <c r="BR133" s="239">
        <v>0.97238443385911999</v>
      </c>
      <c r="BS133" s="239">
        <v>0.9868934260993123</v>
      </c>
      <c r="BT133" s="377">
        <v>0.95477367281324954</v>
      </c>
      <c r="BU133" s="377">
        <v>0.95666130344835842</v>
      </c>
      <c r="BV133" s="377">
        <v>0.96066628370140605</v>
      </c>
      <c r="BW133" s="377">
        <v>0.97503206738706816</v>
      </c>
      <c r="BX133" s="377">
        <v>0.97450211649605656</v>
      </c>
      <c r="BY133" s="377">
        <v>0.97329765458914896</v>
      </c>
      <c r="BZ133" s="377">
        <v>0.97625994644660363</v>
      </c>
      <c r="CA133" s="219">
        <v>0.98738798905576664</v>
      </c>
      <c r="CB133" s="340">
        <v>0.98654245785551975</v>
      </c>
      <c r="CC133" s="340">
        <v>0.98373830895347558</v>
      </c>
      <c r="CD133" s="340">
        <v>0.97828480249726513</v>
      </c>
      <c r="CE133" s="340">
        <v>0.99165070463579363</v>
      </c>
      <c r="CF133" s="396"/>
      <c r="CG133" s="110">
        <v>0</v>
      </c>
      <c r="CH133" s="110">
        <v>0</v>
      </c>
      <c r="CI133" s="110">
        <v>0.23530174543663041</v>
      </c>
      <c r="CJ133" s="110">
        <v>0.94960251201226165</v>
      </c>
      <c r="CK133" s="110">
        <v>0.98591075407301521</v>
      </c>
      <c r="CL133" s="110">
        <v>0.98493078397932887</v>
      </c>
      <c r="CM133" s="110">
        <v>0.99043171343884218</v>
      </c>
      <c r="CN133" s="110">
        <v>0.97947874959445691</v>
      </c>
      <c r="CO133" s="110">
        <v>0.99215303316325509</v>
      </c>
      <c r="CP133" s="110">
        <v>0.99503652356120442</v>
      </c>
      <c r="CQ133" s="110">
        <v>0.9838599700428694</v>
      </c>
      <c r="CR133" s="110">
        <v>0.97449896523339796</v>
      </c>
      <c r="CS133" s="110">
        <v>0.96718379048820968</v>
      </c>
      <c r="CT133" s="110">
        <v>0.98080805777953017</v>
      </c>
      <c r="CU133" s="110">
        <v>0.97417292311820636</v>
      </c>
      <c r="CV133" s="110">
        <v>0.96642852278440583</v>
      </c>
      <c r="CW133" s="239">
        <v>0.96842698992714649</v>
      </c>
      <c r="CX133" s="239">
        <v>0.96178333183752052</v>
      </c>
      <c r="CY133" s="239">
        <v>0.97786192664689398</v>
      </c>
      <c r="CZ133" s="398">
        <v>0.98505406848551347</v>
      </c>
      <c r="DD133" s="180"/>
      <c r="DE133" s="180"/>
    </row>
    <row r="134" spans="2:109" outlineLevel="1">
      <c r="B134" s="90" t="s">
        <v>21</v>
      </c>
      <c r="C134" s="91" t="s">
        <v>6</v>
      </c>
      <c r="D134" s="113">
        <v>0</v>
      </c>
      <c r="E134" s="113">
        <v>0</v>
      </c>
      <c r="F134" s="113">
        <v>0</v>
      </c>
      <c r="G134" s="113">
        <v>0</v>
      </c>
      <c r="H134" s="113">
        <v>0</v>
      </c>
      <c r="I134" s="113">
        <v>0</v>
      </c>
      <c r="J134" s="113">
        <v>0</v>
      </c>
      <c r="K134" s="113">
        <v>0</v>
      </c>
      <c r="L134" s="113">
        <v>0</v>
      </c>
      <c r="M134" s="113">
        <v>0</v>
      </c>
      <c r="N134" s="113">
        <v>0</v>
      </c>
      <c r="O134" s="113">
        <v>0</v>
      </c>
      <c r="P134" s="113">
        <v>0</v>
      </c>
      <c r="Q134" s="112">
        <v>0</v>
      </c>
      <c r="R134" s="113">
        <v>0</v>
      </c>
      <c r="S134" s="113">
        <v>0.87775436018806929</v>
      </c>
      <c r="T134" s="113">
        <v>0.98221263002028136</v>
      </c>
      <c r="U134" s="99">
        <v>0.91404043999857609</v>
      </c>
      <c r="V134" s="99">
        <v>0.90605543887128737</v>
      </c>
      <c r="W134" s="99">
        <v>0.88500000000000001</v>
      </c>
      <c r="X134" s="99">
        <v>0.85899999999999999</v>
      </c>
      <c r="Y134" s="99">
        <v>0.84299999999999997</v>
      </c>
      <c r="Z134" s="99">
        <v>0.84310161179995191</v>
      </c>
      <c r="AA134" s="99">
        <v>0.86847123112542735</v>
      </c>
      <c r="AB134" s="99">
        <v>0.83773919296707788</v>
      </c>
      <c r="AC134" s="110">
        <v>0.87828452771721544</v>
      </c>
      <c r="AD134" s="110">
        <v>0.90103645886922334</v>
      </c>
      <c r="AE134" s="110">
        <v>0.90292349413696948</v>
      </c>
      <c r="AF134" s="110">
        <v>0.89835600097545798</v>
      </c>
      <c r="AG134" s="110">
        <v>0.88843333333333341</v>
      </c>
      <c r="AH134" s="110">
        <v>0.90400000000000003</v>
      </c>
      <c r="AI134" s="110">
        <v>0.95009675112484571</v>
      </c>
      <c r="AJ134" s="110">
        <v>0.96725751547342242</v>
      </c>
      <c r="AK134" s="110">
        <v>0.96658727962162172</v>
      </c>
      <c r="AL134" s="110">
        <v>0.96799999999999997</v>
      </c>
      <c r="AM134" s="110">
        <v>0.97988458545914026</v>
      </c>
      <c r="AN134" s="110">
        <v>0.95576816290005762</v>
      </c>
      <c r="AO134" s="110">
        <v>0.94419350949929959</v>
      </c>
      <c r="AP134" s="110">
        <v>0.92436244233529063</v>
      </c>
      <c r="AQ134" s="110">
        <v>0.91827929927265295</v>
      </c>
      <c r="AR134" s="110">
        <v>0.93082657966322824</v>
      </c>
      <c r="AS134" s="110">
        <v>0.94184417962412559</v>
      </c>
      <c r="AT134" s="110">
        <v>0.9318130760828901</v>
      </c>
      <c r="AU134" s="110">
        <v>0.9273213214822168</v>
      </c>
      <c r="AV134" s="110">
        <v>0.95558933173914762</v>
      </c>
      <c r="AW134" s="110">
        <v>0.95608762711040896</v>
      </c>
      <c r="AX134" s="110">
        <v>0.95900474368006738</v>
      </c>
      <c r="AY134" s="110">
        <v>0.97213902813323272</v>
      </c>
      <c r="AZ134" s="110">
        <v>0.97113447125926244</v>
      </c>
      <c r="BA134" s="110">
        <v>0.96819717939136707</v>
      </c>
      <c r="BB134" s="110">
        <v>0.96333526042805007</v>
      </c>
      <c r="BC134" s="110">
        <v>0.97690835254552766</v>
      </c>
      <c r="BD134" s="110">
        <v>0.97278542740375684</v>
      </c>
      <c r="BE134" s="110">
        <v>0.96516482535116599</v>
      </c>
      <c r="BF134" s="110">
        <v>0.96805875758793547</v>
      </c>
      <c r="BG134" s="110">
        <v>0.97469983149671802</v>
      </c>
      <c r="BH134" s="110">
        <v>0.97612165137916529</v>
      </c>
      <c r="BI134" s="110">
        <v>0.95646082004930544</v>
      </c>
      <c r="BJ134" s="110">
        <v>0.89159516440233044</v>
      </c>
      <c r="BK134" s="110">
        <v>0.8525651872878619</v>
      </c>
      <c r="BL134" s="110">
        <v>0.8345029573755296</v>
      </c>
      <c r="BM134" s="110">
        <v>0.77100037226827001</v>
      </c>
      <c r="BN134" s="110">
        <v>0.76036291164013103</v>
      </c>
      <c r="BO134" s="110">
        <v>0.76755022305692311</v>
      </c>
      <c r="BP134" s="110">
        <v>0.74244146030998559</v>
      </c>
      <c r="BQ134" s="239">
        <v>0.76053344261189548</v>
      </c>
      <c r="BR134" s="239">
        <v>0.78012324666968125</v>
      </c>
      <c r="BS134" s="239">
        <v>0.78510099950974355</v>
      </c>
      <c r="BT134" s="239">
        <v>0.76156951589855715</v>
      </c>
      <c r="BU134" s="239">
        <v>0.7891036438161142</v>
      </c>
      <c r="BV134" s="239">
        <v>0.82226414797307246</v>
      </c>
      <c r="BW134" s="239">
        <v>0.79615461837835222</v>
      </c>
      <c r="BX134" s="239">
        <v>0.79403005660446302</v>
      </c>
      <c r="BY134" s="377">
        <v>0.76515016142745551</v>
      </c>
      <c r="BZ134" s="377">
        <v>0.79052436520140756</v>
      </c>
      <c r="CA134" s="219">
        <v>0.78709057336734234</v>
      </c>
      <c r="CB134" s="340">
        <v>0.81841716858322489</v>
      </c>
      <c r="CC134" s="340">
        <v>0.81270150529736529</v>
      </c>
      <c r="CD134" s="340">
        <v>0.8132710626674059</v>
      </c>
      <c r="CE134" s="340">
        <v>0.82800953444676639</v>
      </c>
      <c r="CF134" s="396"/>
      <c r="CG134" s="110">
        <v>0</v>
      </c>
      <c r="CH134" s="110">
        <v>0</v>
      </c>
      <c r="CI134" s="110">
        <v>0</v>
      </c>
      <c r="CJ134" s="110">
        <v>0.21943859004701732</v>
      </c>
      <c r="CK134" s="110">
        <v>0.92182712722253624</v>
      </c>
      <c r="CL134" s="110">
        <v>0.85339321073134478</v>
      </c>
      <c r="CM134" s="110">
        <v>0.87999591842262159</v>
      </c>
      <c r="CN134" s="110">
        <v>0.91022152135840928</v>
      </c>
      <c r="CO134" s="110">
        <v>0.97043234513854615</v>
      </c>
      <c r="CP134" s="110">
        <v>0.9356508535018252</v>
      </c>
      <c r="CQ134" s="110">
        <v>0.93295128921311521</v>
      </c>
      <c r="CR134" s="110">
        <v>0.96070518266571425</v>
      </c>
      <c r="CS134" s="110">
        <v>0.96989381590605184</v>
      </c>
      <c r="CT134" s="110">
        <v>0.97017721045989402</v>
      </c>
      <c r="CU134" s="110">
        <v>0.91918570577966574</v>
      </c>
      <c r="CV134" s="110">
        <v>0.78335411608521344</v>
      </c>
      <c r="CW134" s="239">
        <v>0.76704978727532636</v>
      </c>
      <c r="CX134" s="239">
        <v>0.79227298151652403</v>
      </c>
      <c r="CY134" s="239">
        <v>0.78419878915016694</v>
      </c>
      <c r="CZ134" s="398">
        <v>0.81809981774869056</v>
      </c>
      <c r="DD134" s="180"/>
      <c r="DE134" s="180"/>
    </row>
    <row r="135" spans="2:109" outlineLevel="1">
      <c r="B135" s="90" t="s">
        <v>22</v>
      </c>
      <c r="C135" s="91" t="s">
        <v>6</v>
      </c>
      <c r="D135" s="113"/>
      <c r="E135" s="113"/>
      <c r="F135" s="113"/>
      <c r="G135" s="113"/>
      <c r="H135" s="113"/>
      <c r="I135" s="113"/>
      <c r="J135" s="113"/>
      <c r="K135" s="113"/>
      <c r="L135" s="113"/>
      <c r="M135" s="113"/>
      <c r="N135" s="113"/>
      <c r="O135" s="113"/>
      <c r="P135" s="113"/>
      <c r="Q135" s="112"/>
      <c r="R135" s="113"/>
      <c r="S135" s="113"/>
      <c r="T135" s="113"/>
      <c r="U135" s="99"/>
      <c r="V135" s="99"/>
      <c r="W135" s="99"/>
      <c r="X135" s="99"/>
      <c r="Y135" s="99"/>
      <c r="Z135" s="99"/>
      <c r="AA135" s="99">
        <v>0.90317881994638549</v>
      </c>
      <c r="AB135" s="99">
        <v>0.9381533332500952</v>
      </c>
      <c r="AC135" s="110">
        <v>0.95523618694320367</v>
      </c>
      <c r="AD135" s="110">
        <v>0.98173039888863833</v>
      </c>
      <c r="AE135" s="110">
        <v>0.99648925988006753</v>
      </c>
      <c r="AF135" s="110">
        <v>0.98250511728311285</v>
      </c>
      <c r="AG135" s="110">
        <v>0.98223333333333329</v>
      </c>
      <c r="AH135" s="110">
        <v>0.98599999999999999</v>
      </c>
      <c r="AI135" s="110">
        <v>0.99418797838862938</v>
      </c>
      <c r="AJ135" s="110">
        <v>0.99226939506953371</v>
      </c>
      <c r="AK135" s="110">
        <v>0.98260280759057927</v>
      </c>
      <c r="AL135" s="110">
        <v>0.98</v>
      </c>
      <c r="AM135" s="110">
        <v>0.9892039903477563</v>
      </c>
      <c r="AN135" s="110">
        <v>0.99228636992747743</v>
      </c>
      <c r="AO135" s="110">
        <v>0.99252358495973658</v>
      </c>
      <c r="AP135" s="110">
        <v>0.98298667839237841</v>
      </c>
      <c r="AQ135" s="110">
        <v>0.97780683163676496</v>
      </c>
      <c r="AR135" s="110">
        <v>0.9854082484709572</v>
      </c>
      <c r="AS135" s="110">
        <v>0.98741558026775356</v>
      </c>
      <c r="AT135" s="110">
        <v>0.98971155411452494</v>
      </c>
      <c r="AU135" s="110">
        <v>0.98371452511504287</v>
      </c>
      <c r="AV135" s="110">
        <v>0.98766031883439909</v>
      </c>
      <c r="AW135" s="110">
        <v>0.99294487157636691</v>
      </c>
      <c r="AX135" s="110">
        <v>0.98730323150867227</v>
      </c>
      <c r="AY135" s="110">
        <v>0.98414328466500578</v>
      </c>
      <c r="AZ135" s="110">
        <v>0.98890515667217027</v>
      </c>
      <c r="BA135" s="110">
        <v>0.97913387174119604</v>
      </c>
      <c r="BB135" s="110">
        <v>0.98023409133504036</v>
      </c>
      <c r="BC135" s="110">
        <v>0.98712031448141535</v>
      </c>
      <c r="BD135" s="110">
        <v>0.98053878320774135</v>
      </c>
      <c r="BE135" s="110">
        <v>0.98927353831759302</v>
      </c>
      <c r="BF135" s="110">
        <v>0.98801732124042885</v>
      </c>
      <c r="BG135" s="110">
        <v>0.98910522747821361</v>
      </c>
      <c r="BH135" s="110">
        <v>0.98744309424956933</v>
      </c>
      <c r="BI135" s="110">
        <v>0.96552387682873508</v>
      </c>
      <c r="BJ135" s="110">
        <v>0.95702103741128752</v>
      </c>
      <c r="BK135" s="110">
        <v>0.95616114055984669</v>
      </c>
      <c r="BL135" s="110">
        <v>0.94450480819570182</v>
      </c>
      <c r="BM135" s="110">
        <v>0.93581557004342197</v>
      </c>
      <c r="BN135" s="110">
        <v>0.96847177918908656</v>
      </c>
      <c r="BO135" s="110">
        <v>0.98372658371201149</v>
      </c>
      <c r="BP135" s="110">
        <v>0.9766144699999737</v>
      </c>
      <c r="BQ135" s="239">
        <v>0.97678236419656683</v>
      </c>
      <c r="BR135" s="239">
        <v>0.94885333019455265</v>
      </c>
      <c r="BS135" s="239">
        <v>0.9341923537568938</v>
      </c>
      <c r="BT135" s="239">
        <v>0.9376844171680776</v>
      </c>
      <c r="BU135" s="239">
        <v>0.96795318460981761</v>
      </c>
      <c r="BV135" s="239">
        <v>0.9863423973270089</v>
      </c>
      <c r="BW135" s="239">
        <v>0.97116974035841463</v>
      </c>
      <c r="BX135" s="239">
        <v>0.95480434550182203</v>
      </c>
      <c r="BY135" s="377">
        <v>0.96350251652169294</v>
      </c>
      <c r="BZ135" s="377">
        <v>0.97260032818768405</v>
      </c>
      <c r="CA135" s="219">
        <v>0.97581791944158325</v>
      </c>
      <c r="CB135" s="340">
        <v>0.97437578228637423</v>
      </c>
      <c r="CC135" s="340">
        <v>0.97490747588717297</v>
      </c>
      <c r="CD135" s="340">
        <v>0.96652979866212951</v>
      </c>
      <c r="CE135" s="340">
        <v>0.97268117346926208</v>
      </c>
      <c r="CF135" s="396"/>
      <c r="CG135" s="110">
        <v>0</v>
      </c>
      <c r="CH135" s="110">
        <v>0</v>
      </c>
      <c r="CI135" s="110">
        <v>0</v>
      </c>
      <c r="CJ135" s="110">
        <v>0</v>
      </c>
      <c r="CK135" s="110">
        <v>0</v>
      </c>
      <c r="CL135" s="110">
        <v>0.22579470498659637</v>
      </c>
      <c r="CM135" s="110">
        <v>0.96790229474050127</v>
      </c>
      <c r="CN135" s="110">
        <v>0.98623160725126879</v>
      </c>
      <c r="CO135" s="110">
        <v>0.98601904825196729</v>
      </c>
      <c r="CP135" s="110">
        <v>0.98640086622908929</v>
      </c>
      <c r="CQ135" s="110">
        <v>0.98656247699206967</v>
      </c>
      <c r="CR135" s="110">
        <v>0.98801292664611107</v>
      </c>
      <c r="CS135" s="110">
        <v>0.98384835855745556</v>
      </c>
      <c r="CT135" s="110">
        <v>0.98673371756099426</v>
      </c>
      <c r="CU135" s="110">
        <v>0.96653728726235966</v>
      </c>
      <c r="CV135" s="110">
        <v>0.95812968528505549</v>
      </c>
      <c r="CW135" s="239">
        <v>0.95911062953699677</v>
      </c>
      <c r="CX135" s="239">
        <v>0.96578743486582963</v>
      </c>
      <c r="CY135" s="239">
        <v>0.96668127741319554</v>
      </c>
      <c r="CZ135" s="398">
        <v>0.9721235575762347</v>
      </c>
      <c r="DD135" s="180"/>
      <c r="DE135" s="180"/>
    </row>
    <row r="136" spans="2:109" outlineLevel="1">
      <c r="B136" s="90" t="s">
        <v>23</v>
      </c>
      <c r="C136" s="91" t="s">
        <v>6</v>
      </c>
      <c r="D136" s="113"/>
      <c r="E136" s="113"/>
      <c r="F136" s="113"/>
      <c r="G136" s="113"/>
      <c r="H136" s="113"/>
      <c r="I136" s="113"/>
      <c r="J136" s="113"/>
      <c r="K136" s="113"/>
      <c r="L136" s="113"/>
      <c r="M136" s="113"/>
      <c r="N136" s="113"/>
      <c r="O136" s="113"/>
      <c r="P136" s="113"/>
      <c r="Q136" s="112"/>
      <c r="R136" s="113"/>
      <c r="S136" s="113"/>
      <c r="T136" s="113"/>
      <c r="U136" s="99"/>
      <c r="V136" s="99"/>
      <c r="W136" s="99"/>
      <c r="X136" s="99"/>
      <c r="Y136" s="99"/>
      <c r="Z136" s="99"/>
      <c r="AA136" s="99"/>
      <c r="AB136" s="99"/>
      <c r="AC136" s="110"/>
      <c r="AD136" s="110"/>
      <c r="AE136" s="110">
        <v>0.95017002550226548</v>
      </c>
      <c r="AF136" s="110">
        <v>0.97173015882658031</v>
      </c>
      <c r="AG136" s="110">
        <v>0.97906666666666664</v>
      </c>
      <c r="AH136" s="110">
        <v>0.98399999999999999</v>
      </c>
      <c r="AI136" s="110">
        <v>0.96601913219750735</v>
      </c>
      <c r="AJ136" s="110">
        <v>0.9513975922441088</v>
      </c>
      <c r="AK136" s="110">
        <v>0.96649524312251622</v>
      </c>
      <c r="AL136" s="110">
        <v>0.98299999999999998</v>
      </c>
      <c r="AM136" s="110">
        <v>0.98464618321465303</v>
      </c>
      <c r="AN136" s="110">
        <v>0.98201453111338666</v>
      </c>
      <c r="AO136" s="110">
        <v>0.97848746866694136</v>
      </c>
      <c r="AP136" s="110">
        <v>0.97255545431517176</v>
      </c>
      <c r="AQ136" s="110">
        <v>0.96595031976831902</v>
      </c>
      <c r="AR136" s="110">
        <v>0.95781000085018653</v>
      </c>
      <c r="AS136" s="110">
        <v>0.96732481964072492</v>
      </c>
      <c r="AT136" s="110">
        <v>0.95566059871890485</v>
      </c>
      <c r="AU136" s="110">
        <v>0.94861349030905129</v>
      </c>
      <c r="AV136" s="110">
        <v>0.97782659007467077</v>
      </c>
      <c r="AW136" s="110">
        <v>0.98572097609500409</v>
      </c>
      <c r="AX136" s="110">
        <v>0.99055695251857379</v>
      </c>
      <c r="AY136" s="110">
        <v>0.99190237557196215</v>
      </c>
      <c r="AZ136" s="110">
        <v>0.99216577115935134</v>
      </c>
      <c r="BA136" s="110">
        <v>0.98714759535655061</v>
      </c>
      <c r="BB136" s="110">
        <v>0.9922519682131643</v>
      </c>
      <c r="BC136" s="110">
        <v>0.9948315681307166</v>
      </c>
      <c r="BD136" s="110">
        <v>0.98865362210827845</v>
      </c>
      <c r="BE136" s="110">
        <v>0.99435107942573331</v>
      </c>
      <c r="BF136" s="110">
        <v>0.99639404715447244</v>
      </c>
      <c r="BG136" s="110">
        <v>0.99500386309618882</v>
      </c>
      <c r="BH136" s="110">
        <v>0.99619636423863944</v>
      </c>
      <c r="BI136" s="110">
        <v>0.99299188817294404</v>
      </c>
      <c r="BJ136" s="110">
        <v>0.9864260850823221</v>
      </c>
      <c r="BK136" s="110">
        <v>0.9955642073423433</v>
      </c>
      <c r="BL136" s="110">
        <v>0.9879291487033014</v>
      </c>
      <c r="BM136" s="110">
        <v>0.98774981211704738</v>
      </c>
      <c r="BN136" s="110">
        <v>0.99420739170199923</v>
      </c>
      <c r="BO136" s="110">
        <v>0.98205948600050341</v>
      </c>
      <c r="BP136" s="110">
        <v>0.98342140668187461</v>
      </c>
      <c r="BQ136" s="239">
        <v>0.98317106949543731</v>
      </c>
      <c r="BR136" s="239">
        <v>0.97116977212900668</v>
      </c>
      <c r="BS136" s="239">
        <v>0.95146834872241426</v>
      </c>
      <c r="BT136" s="239">
        <v>0.94761979047148526</v>
      </c>
      <c r="BU136" s="239">
        <v>0.97459774964799695</v>
      </c>
      <c r="BV136" s="239">
        <v>0.98578946786424937</v>
      </c>
      <c r="BW136" s="239">
        <v>0.98529432864541222</v>
      </c>
      <c r="BX136" s="239">
        <v>0.98530017746601128</v>
      </c>
      <c r="BY136" s="377">
        <v>0.96245340477667685</v>
      </c>
      <c r="BZ136" s="377">
        <v>0.95006624246267513</v>
      </c>
      <c r="CA136" s="219">
        <v>0.94618929689591214</v>
      </c>
      <c r="CB136" s="340">
        <v>0.91759194551604284</v>
      </c>
      <c r="CC136" s="340">
        <v>0.91484884865509564</v>
      </c>
      <c r="CD136" s="340">
        <v>0.92864493701871176</v>
      </c>
      <c r="CE136" s="340">
        <v>0.94096767091830236</v>
      </c>
      <c r="CF136" s="396"/>
      <c r="CG136" s="110">
        <v>0</v>
      </c>
      <c r="CH136" s="110">
        <v>0</v>
      </c>
      <c r="CI136" s="110">
        <v>0</v>
      </c>
      <c r="CJ136" s="110">
        <v>0</v>
      </c>
      <c r="CK136" s="110">
        <v>0</v>
      </c>
      <c r="CL136" s="110">
        <v>0</v>
      </c>
      <c r="CM136" s="110">
        <v>0.23754250637556637</v>
      </c>
      <c r="CN136" s="110">
        <v>0.9752039894226886</v>
      </c>
      <c r="CO136" s="110">
        <v>0.97138475464531948</v>
      </c>
      <c r="CP136" s="110">
        <v>0.97475194346595462</v>
      </c>
      <c r="CQ136" s="110">
        <v>0.95735222737971681</v>
      </c>
      <c r="CR136" s="110">
        <v>0.98650172356505272</v>
      </c>
      <c r="CS136" s="110">
        <v>0.99159922571494574</v>
      </c>
      <c r="CT136" s="110">
        <v>0.99360065294616828</v>
      </c>
      <c r="CU136" s="110">
        <v>0.99279463620906228</v>
      </c>
      <c r="CV136" s="110">
        <v>0.98798645963071285</v>
      </c>
      <c r="CW136" s="239">
        <v>0.97230764925718327</v>
      </c>
      <c r="CX136" s="239">
        <v>0.97332533415728595</v>
      </c>
      <c r="CY136" s="239">
        <v>0.96100228040031888</v>
      </c>
      <c r="CZ136" s="398">
        <v>0.92551335052703809</v>
      </c>
      <c r="DD136" s="180"/>
      <c r="DE136" s="180"/>
    </row>
    <row r="137" spans="2:109" outlineLevel="1">
      <c r="B137" s="90" t="s">
        <v>24</v>
      </c>
      <c r="C137" s="91" t="s">
        <v>8</v>
      </c>
      <c r="D137" s="113"/>
      <c r="E137" s="113"/>
      <c r="F137" s="113"/>
      <c r="G137" s="113"/>
      <c r="H137" s="113"/>
      <c r="I137" s="113"/>
      <c r="J137" s="113"/>
      <c r="K137" s="113"/>
      <c r="L137" s="113"/>
      <c r="M137" s="113"/>
      <c r="N137" s="113"/>
      <c r="O137" s="113"/>
      <c r="P137" s="113"/>
      <c r="Q137" s="112"/>
      <c r="R137" s="113"/>
      <c r="S137" s="113"/>
      <c r="T137" s="113"/>
      <c r="U137" s="99"/>
      <c r="V137" s="99"/>
      <c r="W137" s="99"/>
      <c r="X137" s="99"/>
      <c r="Y137" s="99"/>
      <c r="Z137" s="99"/>
      <c r="AA137" s="99"/>
      <c r="AB137" s="99"/>
      <c r="AC137" s="110"/>
      <c r="AD137" s="110"/>
      <c r="AE137" s="110">
        <v>0.96166616340036915</v>
      </c>
      <c r="AF137" s="110">
        <v>0.94046015942418038</v>
      </c>
      <c r="AG137" s="110">
        <v>0.98640000000000005</v>
      </c>
      <c r="AH137" s="110">
        <v>0.98699999999999999</v>
      </c>
      <c r="AI137" s="110">
        <v>0.97865898230288972</v>
      </c>
      <c r="AJ137" s="110">
        <v>0.97710173250354515</v>
      </c>
      <c r="AK137" s="110">
        <v>0.97912459029053178</v>
      </c>
      <c r="AL137" s="110">
        <v>0.97</v>
      </c>
      <c r="AM137" s="110">
        <v>0.96213515383527914</v>
      </c>
      <c r="AN137" s="110">
        <v>0.93983000365570146</v>
      </c>
      <c r="AO137" s="110">
        <v>0.93986371146489001</v>
      </c>
      <c r="AP137" s="110">
        <v>0.93565996620811587</v>
      </c>
      <c r="AQ137" s="110">
        <v>0.94474791852332096</v>
      </c>
      <c r="AR137" s="110">
        <v>0.95153836836142991</v>
      </c>
      <c r="AS137" s="110">
        <v>0.95354986046679635</v>
      </c>
      <c r="AT137" s="110">
        <v>0.95110231544038804</v>
      </c>
      <c r="AU137" s="110">
        <v>0.95439854360387144</v>
      </c>
      <c r="AV137" s="110">
        <v>0.94607395445901887</v>
      </c>
      <c r="AW137" s="110">
        <v>0.93920054307534062</v>
      </c>
      <c r="AX137" s="110">
        <v>0.93288190652063152</v>
      </c>
      <c r="AY137" s="110">
        <v>0.93209983603980995</v>
      </c>
      <c r="AZ137" s="110">
        <v>0.92424779059954476</v>
      </c>
      <c r="BA137" s="110">
        <v>0.93901637882730349</v>
      </c>
      <c r="BB137" s="110">
        <v>0.97090007100326692</v>
      </c>
      <c r="BC137" s="110">
        <v>0.97430844080811974</v>
      </c>
      <c r="BD137" s="110">
        <v>0.97135473837646702</v>
      </c>
      <c r="BE137" s="110">
        <v>0.96709941081133133</v>
      </c>
      <c r="BF137" s="110">
        <v>0.9588732555933519</v>
      </c>
      <c r="BG137" s="110">
        <v>0.96397310669492198</v>
      </c>
      <c r="BH137" s="110">
        <v>0.96351235376210054</v>
      </c>
      <c r="BI137" s="110">
        <v>0.92909889445159743</v>
      </c>
      <c r="BJ137" s="110">
        <v>0.94103990347085331</v>
      </c>
      <c r="BK137" s="110">
        <v>0.95356969038346173</v>
      </c>
      <c r="BL137" s="110">
        <v>0.91628027166546711</v>
      </c>
      <c r="BM137" s="110">
        <v>0.94219053065623481</v>
      </c>
      <c r="BN137" s="110">
        <v>0.9474454196585933</v>
      </c>
      <c r="BO137" s="110">
        <v>0.95738348180843114</v>
      </c>
      <c r="BP137" s="110">
        <v>0.95573296320781143</v>
      </c>
      <c r="BQ137" s="239">
        <v>0.95959602651124565</v>
      </c>
      <c r="BR137" s="239">
        <v>0.96310219829036248</v>
      </c>
      <c r="BS137" s="239">
        <v>0.96004018018339066</v>
      </c>
      <c r="BT137" s="239">
        <v>0.95442867583421775</v>
      </c>
      <c r="BU137" s="239">
        <v>0.94974720627873244</v>
      </c>
      <c r="BV137" s="239">
        <v>0.95470013269024323</v>
      </c>
      <c r="BW137" s="239">
        <v>0.95157324227998819</v>
      </c>
      <c r="BX137" s="239">
        <v>0.94718302405526533</v>
      </c>
      <c r="BY137" s="377">
        <v>0.95215795636618483</v>
      </c>
      <c r="BZ137" s="377">
        <v>0.95595903765536816</v>
      </c>
      <c r="CA137" s="219">
        <v>0.95147364142506241</v>
      </c>
      <c r="CB137" s="340">
        <v>0.93686423700216603</v>
      </c>
      <c r="CC137" s="340">
        <v>0.94235375709233382</v>
      </c>
      <c r="CD137" s="340">
        <v>0.95179390721368606</v>
      </c>
      <c r="CE137" s="340">
        <v>0.95142049222856706</v>
      </c>
      <c r="CF137" s="396"/>
      <c r="CG137" s="110">
        <v>0</v>
      </c>
      <c r="CH137" s="110">
        <v>0</v>
      </c>
      <c r="CI137" s="110">
        <v>0</v>
      </c>
      <c r="CJ137" s="110">
        <v>0</v>
      </c>
      <c r="CK137" s="110">
        <v>0</v>
      </c>
      <c r="CL137" s="110">
        <v>0</v>
      </c>
      <c r="CM137" s="110">
        <v>0.24041654085009229</v>
      </c>
      <c r="CN137" s="110">
        <v>0.97312978543176754</v>
      </c>
      <c r="CO137" s="110">
        <v>0.97209036915733893</v>
      </c>
      <c r="CP137" s="110">
        <v>0.94002539996300705</v>
      </c>
      <c r="CQ137" s="110">
        <v>0.95264727196812149</v>
      </c>
      <c r="CR137" s="110">
        <v>0.93756406002370019</v>
      </c>
      <c r="CS137" s="110">
        <v>0.9521181703095587</v>
      </c>
      <c r="CT137" s="110">
        <v>0.96532512786901803</v>
      </c>
      <c r="CU137" s="110">
        <v>0.94680521051700328</v>
      </c>
      <c r="CV137" s="110">
        <v>0.94082492594718159</v>
      </c>
      <c r="CW137" s="239">
        <v>0.95961784204820255</v>
      </c>
      <c r="CX137" s="239">
        <v>0.9526123142707954</v>
      </c>
      <c r="CY137" s="239">
        <v>0.95169341487547021</v>
      </c>
      <c r="CZ137" s="398">
        <v>0.94560809838418824</v>
      </c>
      <c r="DD137" s="180"/>
      <c r="DE137" s="180"/>
    </row>
    <row r="138" spans="2:109" outlineLevel="1">
      <c r="B138" s="90" t="s">
        <v>25</v>
      </c>
      <c r="C138" s="91" t="s">
        <v>8</v>
      </c>
      <c r="D138" s="113"/>
      <c r="E138" s="113"/>
      <c r="F138" s="113"/>
      <c r="G138" s="113"/>
      <c r="H138" s="113"/>
      <c r="I138" s="113"/>
      <c r="J138" s="113"/>
      <c r="K138" s="113"/>
      <c r="L138" s="113"/>
      <c r="M138" s="113"/>
      <c r="N138" s="113"/>
      <c r="O138" s="113"/>
      <c r="P138" s="113"/>
      <c r="Q138" s="112"/>
      <c r="R138" s="113"/>
      <c r="S138" s="113"/>
      <c r="T138" s="113"/>
      <c r="U138" s="99"/>
      <c r="V138" s="99"/>
      <c r="W138" s="99"/>
      <c r="X138" s="99"/>
      <c r="Y138" s="99"/>
      <c r="Z138" s="99"/>
      <c r="AA138" s="99"/>
      <c r="AB138" s="99"/>
      <c r="AC138" s="110"/>
      <c r="AD138" s="110"/>
      <c r="AE138" s="110">
        <v>0.88722196630947447</v>
      </c>
      <c r="AF138" s="110">
        <v>0.89021896248536525</v>
      </c>
      <c r="AG138" s="110">
        <v>0.92436666666666667</v>
      </c>
      <c r="AH138" s="110">
        <v>0.99</v>
      </c>
      <c r="AI138" s="110">
        <v>0.98864248281861344</v>
      </c>
      <c r="AJ138" s="110">
        <v>0.99674523903610801</v>
      </c>
      <c r="AK138" s="110">
        <v>0.99578217758821952</v>
      </c>
      <c r="AL138" s="110">
        <v>0.997</v>
      </c>
      <c r="AM138" s="110">
        <v>0.99688534163908893</v>
      </c>
      <c r="AN138" s="110">
        <v>0.99830825389376732</v>
      </c>
      <c r="AO138" s="110">
        <v>0.98672809153358942</v>
      </c>
      <c r="AP138" s="110">
        <v>0.95793268700440737</v>
      </c>
      <c r="AQ138" s="110">
        <v>0.95810256182651898</v>
      </c>
      <c r="AR138" s="110">
        <v>0.95610945047582507</v>
      </c>
      <c r="AS138" s="110">
        <v>0.95412814055787276</v>
      </c>
      <c r="AT138" s="110">
        <v>0.96422161543624785</v>
      </c>
      <c r="AU138" s="110">
        <v>0.99502290144836536</v>
      </c>
      <c r="AV138" s="110">
        <v>0.99556363354375954</v>
      </c>
      <c r="AW138" s="110">
        <v>0.97736017938856878</v>
      </c>
      <c r="AX138" s="110">
        <v>0.97932706312126361</v>
      </c>
      <c r="AY138" s="110">
        <v>0.97696811629333136</v>
      </c>
      <c r="AZ138" s="110">
        <v>0.9762441860391563</v>
      </c>
      <c r="BA138" s="110">
        <v>0.99252335513437728</v>
      </c>
      <c r="BB138" s="110">
        <v>0.9884043863626133</v>
      </c>
      <c r="BC138" s="110">
        <v>0.99374581645323279</v>
      </c>
      <c r="BD138" s="110">
        <v>0.99831647656897093</v>
      </c>
      <c r="BE138" s="110">
        <v>0.98778156875558831</v>
      </c>
      <c r="BF138" s="110">
        <v>0.9718900241510301</v>
      </c>
      <c r="BG138" s="110">
        <v>0.98704479448011762</v>
      </c>
      <c r="BH138" s="110">
        <v>0.97771920425995229</v>
      </c>
      <c r="BI138" s="110">
        <v>0.98459098668871625</v>
      </c>
      <c r="BJ138" s="110">
        <v>0.97866981717820312</v>
      </c>
      <c r="BK138" s="110">
        <v>0.94935304578159063</v>
      </c>
      <c r="BL138" s="110">
        <v>0.9310730713129014</v>
      </c>
      <c r="BM138" s="110">
        <v>0.9572950823636831</v>
      </c>
      <c r="BN138" s="110">
        <v>0.93692892908386438</v>
      </c>
      <c r="BO138" s="110">
        <v>0.92941860201207216</v>
      </c>
      <c r="BP138" s="110">
        <v>0.91587456379617049</v>
      </c>
      <c r="BQ138" s="239">
        <v>0.89595786001566902</v>
      </c>
      <c r="BR138" s="239">
        <v>0.92815136016152866</v>
      </c>
      <c r="BS138" s="239">
        <v>0.91194306045580242</v>
      </c>
      <c r="BT138" s="239">
        <v>0.89542719029150908</v>
      </c>
      <c r="BU138" s="239">
        <v>0.95273145481862809</v>
      </c>
      <c r="BV138" s="239">
        <v>0.96040812705672296</v>
      </c>
      <c r="BW138" s="239">
        <v>0.94915590752086476</v>
      </c>
      <c r="BX138" s="239">
        <v>0.96617234910089733</v>
      </c>
      <c r="BY138" s="377">
        <v>0.98204728157021337</v>
      </c>
      <c r="BZ138" s="377">
        <v>0.98498096467846008</v>
      </c>
      <c r="CA138" s="219">
        <v>0.98535517032752207</v>
      </c>
      <c r="CB138" s="340">
        <v>0.9705306890875578</v>
      </c>
      <c r="CC138" s="340">
        <v>0.96946733016883724</v>
      </c>
      <c r="CD138" s="340">
        <v>0.98408810460203711</v>
      </c>
      <c r="CE138" s="340">
        <v>0.98745642481411755</v>
      </c>
      <c r="CF138" s="396"/>
      <c r="CG138" s="110">
        <v>0</v>
      </c>
      <c r="CH138" s="110">
        <v>0</v>
      </c>
      <c r="CI138" s="110">
        <v>0</v>
      </c>
      <c r="CJ138" s="110">
        <v>0</v>
      </c>
      <c r="CK138" s="110">
        <v>0</v>
      </c>
      <c r="CL138" s="110">
        <v>0</v>
      </c>
      <c r="CM138" s="110">
        <v>0.22180549157736862</v>
      </c>
      <c r="CN138" s="110">
        <v>0.94830702799266142</v>
      </c>
      <c r="CO138" s="110">
        <v>0.99660318956585403</v>
      </c>
      <c r="CP138" s="110">
        <v>0.97526789856457075</v>
      </c>
      <c r="CQ138" s="110">
        <v>0.96737052697957782</v>
      </c>
      <c r="CR138" s="110">
        <v>0.98230474808673074</v>
      </c>
      <c r="CS138" s="110">
        <v>0.98772943599734497</v>
      </c>
      <c r="CT138" s="110">
        <v>0.98625821598892682</v>
      </c>
      <c r="CU138" s="110">
        <v>0.97258326347711543</v>
      </c>
      <c r="CV138" s="110">
        <v>0.93867892119313034</v>
      </c>
      <c r="CW138" s="239">
        <v>0.91298171110729265</v>
      </c>
      <c r="CX138" s="239">
        <v>0.93943066992193125</v>
      </c>
      <c r="CY138" s="239">
        <v>0.97963894141927321</v>
      </c>
      <c r="CZ138" s="398">
        <v>0.97788563716813748</v>
      </c>
      <c r="DD138" s="180"/>
      <c r="DE138" s="180"/>
    </row>
    <row r="139" spans="2:109" outlineLevel="1">
      <c r="B139" s="90" t="s">
        <v>26</v>
      </c>
      <c r="C139" s="91" t="s">
        <v>27</v>
      </c>
      <c r="D139" s="113"/>
      <c r="E139" s="113"/>
      <c r="F139" s="113"/>
      <c r="G139" s="113"/>
      <c r="H139" s="113"/>
      <c r="I139" s="113"/>
      <c r="J139" s="113"/>
      <c r="K139" s="113"/>
      <c r="L139" s="113"/>
      <c r="M139" s="113"/>
      <c r="N139" s="113"/>
      <c r="O139" s="113"/>
      <c r="P139" s="113"/>
      <c r="Q139" s="112"/>
      <c r="R139" s="113"/>
      <c r="S139" s="113"/>
      <c r="T139" s="113"/>
      <c r="U139" s="99"/>
      <c r="V139" s="99"/>
      <c r="W139" s="99"/>
      <c r="X139" s="99"/>
      <c r="Y139" s="99"/>
      <c r="Z139" s="99"/>
      <c r="AA139" s="99"/>
      <c r="AB139" s="99"/>
      <c r="AC139" s="110"/>
      <c r="AD139" s="110"/>
      <c r="AE139" s="110"/>
      <c r="AF139" s="110"/>
      <c r="AG139" s="110"/>
      <c r="AH139" s="110"/>
      <c r="AI139" s="110">
        <v>0.95</v>
      </c>
      <c r="AJ139" s="110">
        <v>0.96</v>
      </c>
      <c r="AK139" s="110">
        <v>0.95920000000000005</v>
      </c>
      <c r="AL139" s="110">
        <v>0.95899999999999996</v>
      </c>
      <c r="AM139" s="110">
        <v>0.96199999999999997</v>
      </c>
      <c r="AN139" s="110">
        <v>0.94650634161241398</v>
      </c>
      <c r="AO139" s="110">
        <v>0.97299999999999998</v>
      </c>
      <c r="AP139" s="110">
        <v>0.99399999999999999</v>
      </c>
      <c r="AQ139" s="110">
        <v>0.99199999999999999</v>
      </c>
      <c r="AR139" s="110">
        <v>0.98</v>
      </c>
      <c r="AS139" s="110">
        <v>0.98500062155922574</v>
      </c>
      <c r="AT139" s="110">
        <v>0.92900000000000005</v>
      </c>
      <c r="AU139" s="110">
        <v>0.93133333333333335</v>
      </c>
      <c r="AV139" s="110">
        <v>0.94196026222424367</v>
      </c>
      <c r="AW139" s="110">
        <v>0.96099161022319457</v>
      </c>
      <c r="AX139" s="110">
        <v>0.95699999999999996</v>
      </c>
      <c r="AY139" s="110">
        <v>0.96799999999999997</v>
      </c>
      <c r="AZ139" s="110">
        <v>0.98412236651882168</v>
      </c>
      <c r="BA139" s="110">
        <v>0.98670194398078792</v>
      </c>
      <c r="BB139" s="110">
        <v>0.9730972921054255</v>
      </c>
      <c r="BC139" s="110">
        <v>0.98960336485691458</v>
      </c>
      <c r="BD139" s="110">
        <v>0.97619794881084532</v>
      </c>
      <c r="BE139" s="110">
        <v>0.9795399102903759</v>
      </c>
      <c r="BF139" s="110">
        <v>0.9822909273460626</v>
      </c>
      <c r="BG139" s="110">
        <v>0.97469441185970995</v>
      </c>
      <c r="BH139" s="110">
        <v>0.97404838408051542</v>
      </c>
      <c r="BI139" s="110">
        <v>0.97199129562571196</v>
      </c>
      <c r="BJ139" s="110">
        <v>0.97285833290831503</v>
      </c>
      <c r="BK139" s="110">
        <v>0.97851957634178266</v>
      </c>
      <c r="BL139" s="110">
        <v>0.97744002992128665</v>
      </c>
      <c r="BM139" s="110">
        <v>0.96951768926063819</v>
      </c>
      <c r="BN139" s="110">
        <v>0.99347171928392919</v>
      </c>
      <c r="BO139" s="110">
        <v>0.99293619625643903</v>
      </c>
      <c r="BP139" s="110">
        <v>0.99075160231889969</v>
      </c>
      <c r="BQ139" s="239">
        <v>0.98755546488499002</v>
      </c>
      <c r="BR139" s="239">
        <v>0.98709704324617376</v>
      </c>
      <c r="BS139" s="239">
        <v>0.9868145440586169</v>
      </c>
      <c r="BT139" s="239">
        <v>0.98578331752246096</v>
      </c>
      <c r="BU139" s="239">
        <v>0.98075846464391281</v>
      </c>
      <c r="BV139" s="239">
        <v>0.97659605984298625</v>
      </c>
      <c r="BW139" s="239">
        <v>0.98509889190968336</v>
      </c>
      <c r="BX139" s="239">
        <v>0.98261943117879846</v>
      </c>
      <c r="BY139" s="377">
        <v>0.98811374684002395</v>
      </c>
      <c r="BZ139" s="377">
        <v>0.99184502613351111</v>
      </c>
      <c r="CA139" s="219">
        <v>0.99914638087324303</v>
      </c>
      <c r="CB139" s="340">
        <v>0.99930566064758108</v>
      </c>
      <c r="CC139" s="340">
        <v>0.99725158733923225</v>
      </c>
      <c r="CD139" s="340">
        <v>0.99289565359459897</v>
      </c>
      <c r="CE139" s="340">
        <v>0.98740465133500654</v>
      </c>
      <c r="CF139" s="396"/>
      <c r="CG139" s="110">
        <v>0</v>
      </c>
      <c r="CH139" s="110">
        <v>0</v>
      </c>
      <c r="CI139" s="110">
        <v>0</v>
      </c>
      <c r="CJ139" s="110">
        <v>0</v>
      </c>
      <c r="CK139" s="110">
        <v>0</v>
      </c>
      <c r="CL139" s="110">
        <v>0</v>
      </c>
      <c r="CM139" s="110">
        <v>0</v>
      </c>
      <c r="CN139" s="110">
        <v>0.23749999999999999</v>
      </c>
      <c r="CO139" s="110">
        <v>0.96005000000000007</v>
      </c>
      <c r="CP139" s="110">
        <v>0.97637658540310346</v>
      </c>
      <c r="CQ139" s="110">
        <v>0.95633348872313972</v>
      </c>
      <c r="CR139" s="110">
        <v>0.95698796811185949</v>
      </c>
      <c r="CS139" s="110">
        <v>0.98338124186548737</v>
      </c>
      <c r="CT139" s="110">
        <v>0.97818079957674842</v>
      </c>
      <c r="CU139" s="110">
        <v>0.97435439723908124</v>
      </c>
      <c r="CV139" s="110">
        <v>0.98334140868057329</v>
      </c>
      <c r="CW139" s="239">
        <v>0.98805466362717009</v>
      </c>
      <c r="CX139" s="239">
        <v>0.98205918347976084</v>
      </c>
      <c r="CY139" s="239">
        <v>0.99043114625639406</v>
      </c>
      <c r="CZ139" s="398">
        <v>0.99404415221132481</v>
      </c>
      <c r="DD139" s="180"/>
      <c r="DE139" s="180"/>
    </row>
    <row r="140" spans="2:109" outlineLevel="1">
      <c r="B140" s="90" t="s">
        <v>28</v>
      </c>
      <c r="C140" s="91" t="s">
        <v>20</v>
      </c>
      <c r="D140" s="113"/>
      <c r="E140" s="113"/>
      <c r="F140" s="113"/>
      <c r="G140" s="113"/>
      <c r="H140" s="113"/>
      <c r="I140" s="113"/>
      <c r="J140" s="113"/>
      <c r="K140" s="113"/>
      <c r="L140" s="113"/>
      <c r="M140" s="113"/>
      <c r="N140" s="113"/>
      <c r="O140" s="113"/>
      <c r="P140" s="113"/>
      <c r="Q140" s="112"/>
      <c r="R140" s="113"/>
      <c r="S140" s="113"/>
      <c r="T140" s="113"/>
      <c r="U140" s="99"/>
      <c r="V140" s="99"/>
      <c r="W140" s="99"/>
      <c r="X140" s="99"/>
      <c r="Y140" s="99"/>
      <c r="Z140" s="99"/>
      <c r="AA140" s="99"/>
      <c r="AB140" s="99"/>
      <c r="AC140" s="110"/>
      <c r="AD140" s="110"/>
      <c r="AE140" s="110"/>
      <c r="AF140" s="110"/>
      <c r="AG140" s="110"/>
      <c r="AH140" s="110"/>
      <c r="AI140" s="110"/>
      <c r="AJ140" s="110"/>
      <c r="AK140" s="110"/>
      <c r="AL140" s="110"/>
      <c r="AM140" s="110"/>
      <c r="AN140" s="110"/>
      <c r="AO140" s="110"/>
      <c r="AP140" s="110"/>
      <c r="AQ140" s="110"/>
      <c r="AR140" s="110"/>
      <c r="AS140" s="110"/>
      <c r="AT140" s="110"/>
      <c r="AU140" s="110"/>
      <c r="AV140" s="110"/>
      <c r="AW140" s="110"/>
      <c r="AX140" s="110"/>
      <c r="AY140" s="110">
        <v>0.92218399901139692</v>
      </c>
      <c r="AZ140" s="110">
        <v>0.93078465622916828</v>
      </c>
      <c r="BA140" s="110">
        <v>0.93611098048504027</v>
      </c>
      <c r="BB140" s="110">
        <v>0.95635972320311613</v>
      </c>
      <c r="BC140" s="110">
        <v>0.94574895548277882</v>
      </c>
      <c r="BD140" s="110">
        <v>0.94374778804522663</v>
      </c>
      <c r="BE140" s="110">
        <v>0.94414879809873631</v>
      </c>
      <c r="BF140" s="110">
        <v>0.94162754715445363</v>
      </c>
      <c r="BG140" s="110">
        <v>0.94548240764320512</v>
      </c>
      <c r="BH140" s="110">
        <v>0.95161679055612647</v>
      </c>
      <c r="BI140" s="110">
        <v>0.93646444571143472</v>
      </c>
      <c r="BJ140" s="110">
        <v>0.91635874149926466</v>
      </c>
      <c r="BK140" s="110">
        <v>0.93844481595176565</v>
      </c>
      <c r="BL140" s="110">
        <v>0.91447980206318991</v>
      </c>
      <c r="BM140" s="110">
        <v>0.93535511120358006</v>
      </c>
      <c r="BN140" s="110">
        <v>0.94964958059388682</v>
      </c>
      <c r="BO140" s="110">
        <v>0.94597902114168098</v>
      </c>
      <c r="BP140" s="110">
        <v>0.93312803739029992</v>
      </c>
      <c r="BQ140" s="239">
        <v>0.9454102532161357</v>
      </c>
      <c r="BR140" s="239">
        <v>0.9612858602846579</v>
      </c>
      <c r="BS140" s="239">
        <v>0.96585160103271894</v>
      </c>
      <c r="BT140" s="239">
        <v>0.96278170589789236</v>
      </c>
      <c r="BU140" s="239">
        <v>0.95166481356719923</v>
      </c>
      <c r="BV140" s="239">
        <v>0.94936895193431214</v>
      </c>
      <c r="BW140" s="239">
        <v>0.94540848992540238</v>
      </c>
      <c r="BX140" s="239">
        <v>0.93103874899540406</v>
      </c>
      <c r="BY140" s="377">
        <v>0.93396950155082026</v>
      </c>
      <c r="BZ140" s="377">
        <v>0.94348901802551266</v>
      </c>
      <c r="CA140" s="219">
        <v>0.95727551313619708</v>
      </c>
      <c r="CB140" s="340">
        <v>0.95136168285353662</v>
      </c>
      <c r="CC140" s="340">
        <v>0.95503503207580542</v>
      </c>
      <c r="CD140" s="340">
        <v>0.95005837208857247</v>
      </c>
      <c r="CE140" s="340">
        <v>0.95407756965796986</v>
      </c>
      <c r="CF140" s="396"/>
      <c r="CG140" s="110">
        <v>0</v>
      </c>
      <c r="CH140" s="110">
        <v>0</v>
      </c>
      <c r="CI140" s="110">
        <v>0</v>
      </c>
      <c r="CJ140" s="110">
        <v>0</v>
      </c>
      <c r="CK140" s="110">
        <v>0</v>
      </c>
      <c r="CL140" s="110">
        <v>0</v>
      </c>
      <c r="CM140" s="110">
        <v>0</v>
      </c>
      <c r="CN140" s="110">
        <v>0</v>
      </c>
      <c r="CO140" s="110">
        <v>0</v>
      </c>
      <c r="CP140" s="110">
        <v>0</v>
      </c>
      <c r="CQ140" s="110">
        <v>0</v>
      </c>
      <c r="CR140" s="110">
        <v>0.23054599975284923</v>
      </c>
      <c r="CS140" s="110">
        <v>0.94225107885002579</v>
      </c>
      <c r="CT140" s="110">
        <v>0.9437516352354054</v>
      </c>
      <c r="CU140" s="110">
        <v>0.93572119842964796</v>
      </c>
      <c r="CV140" s="110">
        <v>0.93636587875058441</v>
      </c>
      <c r="CW140" s="239">
        <v>0.95141893798095312</v>
      </c>
      <c r="CX140" s="239">
        <v>0.95230599033120156</v>
      </c>
      <c r="CY140" s="239">
        <v>0.94144319542698363</v>
      </c>
      <c r="CZ140" s="398">
        <v>0.95263316416897104</v>
      </c>
      <c r="DD140" s="180"/>
      <c r="DE140" s="180"/>
    </row>
    <row r="141" spans="2:109" outlineLevel="1">
      <c r="B141" s="90" t="s">
        <v>29</v>
      </c>
      <c r="C141" s="91" t="s">
        <v>8</v>
      </c>
      <c r="D141" s="113"/>
      <c r="E141" s="113"/>
      <c r="F141" s="113"/>
      <c r="G141" s="113"/>
      <c r="H141" s="113"/>
      <c r="I141" s="113"/>
      <c r="J141" s="113"/>
      <c r="K141" s="113"/>
      <c r="L141" s="113"/>
      <c r="M141" s="113"/>
      <c r="N141" s="113"/>
      <c r="O141" s="113"/>
      <c r="P141" s="113"/>
      <c r="Q141" s="112"/>
      <c r="R141" s="113"/>
      <c r="S141" s="113"/>
      <c r="T141" s="113"/>
      <c r="U141" s="99"/>
      <c r="V141" s="99"/>
      <c r="W141" s="99"/>
      <c r="X141" s="99"/>
      <c r="Y141" s="99"/>
      <c r="Z141" s="99"/>
      <c r="AA141" s="99"/>
      <c r="AB141" s="99"/>
      <c r="AC141" s="110"/>
      <c r="AD141" s="110"/>
      <c r="AE141" s="110"/>
      <c r="AF141" s="110"/>
      <c r="AG141" s="110"/>
      <c r="AH141" s="110"/>
      <c r="AI141" s="110"/>
      <c r="AJ141" s="110"/>
      <c r="AK141" s="110"/>
      <c r="AL141" s="110"/>
      <c r="AM141" s="110"/>
      <c r="AN141" s="110"/>
      <c r="AO141" s="110"/>
      <c r="AP141" s="110"/>
      <c r="AQ141" s="110"/>
      <c r="AR141" s="110"/>
      <c r="AS141" s="110"/>
      <c r="AT141" s="110"/>
      <c r="AU141" s="110"/>
      <c r="AV141" s="110"/>
      <c r="AW141" s="110"/>
      <c r="AX141" s="110"/>
      <c r="AY141" s="110"/>
      <c r="AZ141" s="110"/>
      <c r="BA141" s="110"/>
      <c r="BB141" s="110"/>
      <c r="BC141" s="110"/>
      <c r="BD141" s="110"/>
      <c r="BE141" s="110"/>
      <c r="BF141" s="110"/>
      <c r="BG141" s="110"/>
      <c r="BH141" s="110"/>
      <c r="BI141" s="110"/>
      <c r="BJ141" s="110"/>
      <c r="BK141" s="110"/>
      <c r="BL141" s="110"/>
      <c r="BM141" s="110"/>
      <c r="BN141" s="110"/>
      <c r="BO141" s="110">
        <v>0.93233869452613549</v>
      </c>
      <c r="BP141" s="110">
        <v>0.95210186858483137</v>
      </c>
      <c r="BQ141" s="239">
        <v>0.9673745479628203</v>
      </c>
      <c r="BR141" s="239">
        <v>0.96004634752171392</v>
      </c>
      <c r="BS141" s="239">
        <v>0.96123680460560923</v>
      </c>
      <c r="BT141" s="239">
        <v>0.9540159615250331</v>
      </c>
      <c r="BU141" s="239">
        <v>0.95935270557341912</v>
      </c>
      <c r="BV141" s="239">
        <v>0.95767391402257629</v>
      </c>
      <c r="BW141" s="239">
        <v>0.95157324227998819</v>
      </c>
      <c r="BX141" s="239">
        <v>0.94126303581756465</v>
      </c>
      <c r="BY141" s="377">
        <v>0.94061788515131151</v>
      </c>
      <c r="BZ141" s="377">
        <v>0.92521426516896088</v>
      </c>
      <c r="CA141" s="219">
        <v>0.95177755488688287</v>
      </c>
      <c r="CB141" s="340">
        <v>0.94282764752067394</v>
      </c>
      <c r="CC141" s="340">
        <v>0.94229572594139976</v>
      </c>
      <c r="CD141" s="340">
        <v>0.94314547652984015</v>
      </c>
      <c r="CE141" s="340">
        <v>0.95082423544652339</v>
      </c>
      <c r="CF141" s="396"/>
      <c r="CG141" s="110">
        <v>0</v>
      </c>
      <c r="CH141" s="110">
        <v>0</v>
      </c>
      <c r="CI141" s="110">
        <v>0</v>
      </c>
      <c r="CJ141" s="110">
        <v>0</v>
      </c>
      <c r="CK141" s="110">
        <v>0</v>
      </c>
      <c r="CL141" s="110">
        <v>0</v>
      </c>
      <c r="CM141" s="110">
        <v>0</v>
      </c>
      <c r="CN141" s="110">
        <v>0</v>
      </c>
      <c r="CO141" s="110">
        <v>0</v>
      </c>
      <c r="CP141" s="110">
        <v>0</v>
      </c>
      <c r="CQ141" s="110">
        <v>0</v>
      </c>
      <c r="CR141" s="110">
        <v>0</v>
      </c>
      <c r="CS141" s="110">
        <v>0</v>
      </c>
      <c r="CT141" s="110">
        <v>0</v>
      </c>
      <c r="CU141" s="110">
        <v>0</v>
      </c>
      <c r="CV141" s="110">
        <v>0.23308467363153387</v>
      </c>
      <c r="CW141" s="239">
        <v>0.96018989216874373</v>
      </c>
      <c r="CX141" s="239">
        <v>0.95565395585025426</v>
      </c>
      <c r="CY141" s="239">
        <v>0.93971087071405512</v>
      </c>
      <c r="CZ141" s="398">
        <v>0.94477327135960931</v>
      </c>
      <c r="DD141" s="180"/>
      <c r="DE141" s="180"/>
    </row>
    <row r="142" spans="2:109" ht="12.75" thickBot="1">
      <c r="B142" s="95" t="str">
        <f>IF(Portfolio!CE$3=SOURCE!$A$1,SOURCE!D10,SOURCE!E10)</f>
        <v>Total do Portfolio</v>
      </c>
      <c r="C142" s="96"/>
      <c r="D142" s="102">
        <f t="shared" ref="D142:L142" si="469">SUMPRODUCT(D7:D17,D122:D132)/(D27-D18)</f>
        <v>0.9520795054114537</v>
      </c>
      <c r="E142" s="102">
        <f t="shared" si="469"/>
        <v>0.96343475802743406</v>
      </c>
      <c r="F142" s="102">
        <f t="shared" si="469"/>
        <v>0.96201421976779322</v>
      </c>
      <c r="G142" s="102">
        <f t="shared" si="469"/>
        <v>0.97151217172883875</v>
      </c>
      <c r="H142" s="102">
        <f t="shared" si="469"/>
        <v>0.97392077478438288</v>
      </c>
      <c r="I142" s="102">
        <f t="shared" si="469"/>
        <v>0.97553613946313289</v>
      </c>
      <c r="J142" s="102">
        <f t="shared" si="469"/>
        <v>0.97459720448762877</v>
      </c>
      <c r="K142" s="102">
        <f t="shared" si="469"/>
        <v>0.96977962556517772</v>
      </c>
      <c r="L142" s="102">
        <f t="shared" si="469"/>
        <v>0.97932779421919991</v>
      </c>
      <c r="M142" s="102">
        <f t="shared" ref="M142:R142" si="470">SUMPRODUCT(M7:M16,M122:M131)/(M27-M17-M18)</f>
        <v>0.98244808496903435</v>
      </c>
      <c r="N142" s="102">
        <f t="shared" si="470"/>
        <v>0.98113644944238554</v>
      </c>
      <c r="O142" s="102">
        <f t="shared" si="470"/>
        <v>0.98281445162309022</v>
      </c>
      <c r="P142" s="102">
        <f t="shared" si="470"/>
        <v>0.98331364593544812</v>
      </c>
      <c r="Q142" s="102">
        <f t="shared" si="470"/>
        <v>0.98734951865394094</v>
      </c>
      <c r="R142" s="102">
        <f t="shared" si="470"/>
        <v>0.9843943352279273</v>
      </c>
      <c r="S142" s="102">
        <f>SUMPRODUCT(S7:S16,S122:S131)/(S27-S17-S18-S19)</f>
        <v>0.99103578009370163</v>
      </c>
      <c r="T142" s="102">
        <f>SUMPRODUCT(T7:T19,T122:T134)/(T27)</f>
        <v>0.97934706675531824</v>
      </c>
      <c r="U142" s="114">
        <f>SUMPRODUCT(U7:U19,U122:U134)/(U27)</f>
        <v>0.97775270374492274</v>
      </c>
      <c r="V142" s="114">
        <f>SUMPRODUCT(V7:V19,V122:V134)/(V27)</f>
        <v>0.98414396751318378</v>
      </c>
      <c r="W142" s="114">
        <v>0.98599999999999999</v>
      </c>
      <c r="X142" s="114">
        <v>0.98399999999999999</v>
      </c>
      <c r="Y142" s="114">
        <v>0.98099999999999998</v>
      </c>
      <c r="Z142" s="114">
        <v>0.98099999999999998</v>
      </c>
      <c r="AA142" s="114">
        <v>0.98</v>
      </c>
      <c r="AB142" s="114">
        <v>0.97241522243674972</v>
      </c>
      <c r="AC142" s="114">
        <v>0.97820873739011027</v>
      </c>
      <c r="AD142" s="114">
        <v>0.98519764850487024</v>
      </c>
      <c r="AE142" s="114">
        <v>0.98148519089276842</v>
      </c>
      <c r="AF142" s="114">
        <v>0.97472113031545282</v>
      </c>
      <c r="AG142" s="114">
        <v>0.97579999999999989</v>
      </c>
      <c r="AH142" s="114">
        <v>0.98099999999999998</v>
      </c>
      <c r="AI142" s="114">
        <v>0.98599999999999999</v>
      </c>
      <c r="AJ142" s="114">
        <v>0.98499999999999999</v>
      </c>
      <c r="AK142" s="114">
        <v>0.98399999999999999</v>
      </c>
      <c r="AL142" s="114">
        <v>0.98799999999999999</v>
      </c>
      <c r="AM142" s="114">
        <v>0.98999662692044044</v>
      </c>
      <c r="AN142" s="114">
        <v>0.9859912121961194</v>
      </c>
      <c r="AO142" s="114">
        <v>0.98427852809393479</v>
      </c>
      <c r="AP142" s="114">
        <v>0.98073287216961902</v>
      </c>
      <c r="AQ142" s="114">
        <v>0.98010660859003695</v>
      </c>
      <c r="AR142" s="114">
        <v>0.97899999999999998</v>
      </c>
      <c r="AS142" s="114">
        <v>0.97580492426722798</v>
      </c>
      <c r="AT142" s="114">
        <v>0.97411185030815506</v>
      </c>
      <c r="AU142" s="114">
        <v>0.97349526221265115</v>
      </c>
      <c r="AV142" s="114">
        <v>0.97387219815699055</v>
      </c>
      <c r="AW142" s="114">
        <v>0.9766302255154331</v>
      </c>
      <c r="AX142" s="114">
        <v>0.97465583429352665</v>
      </c>
      <c r="AY142" s="114">
        <v>0.97222151069823803</v>
      </c>
      <c r="AZ142" s="114">
        <v>0.9725632298704544</v>
      </c>
      <c r="BA142" s="114">
        <v>0.97302639421181969</v>
      </c>
      <c r="BB142" s="114">
        <v>0.97719160076740252</v>
      </c>
      <c r="BC142" s="114">
        <v>0.97525560832046332</v>
      </c>
      <c r="BD142" s="114">
        <v>0.97103956967172</v>
      </c>
      <c r="BE142" s="114">
        <v>0.97558596189186997</v>
      </c>
      <c r="BF142" s="114">
        <v>0.97593114708268069</v>
      </c>
      <c r="BG142" s="114">
        <v>0.98006684491067686</v>
      </c>
      <c r="BH142" s="114">
        <v>0.97939889155987037</v>
      </c>
      <c r="BI142" s="114">
        <v>0.9634889723832597</v>
      </c>
      <c r="BJ142" s="103">
        <v>0.95295995267597977</v>
      </c>
      <c r="BK142" s="103">
        <v>0.95792150231688944</v>
      </c>
      <c r="BL142" s="103">
        <v>0.94598857781094103</v>
      </c>
      <c r="BM142" s="103">
        <v>0.94559585311795313</v>
      </c>
      <c r="BN142" s="103">
        <v>0.95224167120869374</v>
      </c>
      <c r="BO142" s="114">
        <v>0.95294715839063804</v>
      </c>
      <c r="BP142" s="114">
        <v>0.94844975129949294</v>
      </c>
      <c r="BQ142" s="240">
        <v>0.95285916063624698</v>
      </c>
      <c r="BR142" s="240">
        <v>0.95320015394645652</v>
      </c>
      <c r="BS142" s="240">
        <v>0.95150998724213887</v>
      </c>
      <c r="BT142" s="240">
        <v>0.94674130441955495</v>
      </c>
      <c r="BU142" s="240">
        <v>0.95350588094703848</v>
      </c>
      <c r="BV142" s="240">
        <v>0.96058399936027561</v>
      </c>
      <c r="BW142" s="240">
        <v>0.96316038854565456</v>
      </c>
      <c r="BX142" s="240">
        <v>0.95698039491248799</v>
      </c>
      <c r="BY142" s="240">
        <v>0.95989308400733975</v>
      </c>
      <c r="BZ142" s="240">
        <v>0.96243345022750737</v>
      </c>
      <c r="CA142" s="240">
        <v>0.96741602560836903</v>
      </c>
      <c r="CB142" s="114">
        <v>0.96259763629866502</v>
      </c>
      <c r="CC142" s="114">
        <v>0.96106257588696897</v>
      </c>
      <c r="CD142" s="114">
        <v>0.96307381957280713</v>
      </c>
      <c r="CE142" s="114">
        <v>0.96627734810455024</v>
      </c>
      <c r="CF142" s="396"/>
      <c r="CG142" s="114">
        <v>0.97151217172883875</v>
      </c>
      <c r="CH142" s="114">
        <v>0.97399999999999998</v>
      </c>
      <c r="CI142" s="114">
        <v>0.96599999999999997</v>
      </c>
      <c r="CJ142" s="114">
        <v>0.96899999999999997</v>
      </c>
      <c r="CK142" s="114">
        <v>0.98599999999999999</v>
      </c>
      <c r="CL142" s="114">
        <v>0.98199999999999998</v>
      </c>
      <c r="CM142" s="114">
        <v>0.97899999999999998</v>
      </c>
      <c r="CN142" s="114">
        <v>0.98099999999999998</v>
      </c>
      <c r="CO142" s="114">
        <v>0.98699999999999999</v>
      </c>
      <c r="CP142" s="114">
        <v>0.98299999999999998</v>
      </c>
      <c r="CQ142" s="114">
        <v>0.97499999999999998</v>
      </c>
      <c r="CR142" s="114">
        <v>0.97399999999999998</v>
      </c>
      <c r="CS142" s="114">
        <v>0.97499999999999998</v>
      </c>
      <c r="CT142" s="114">
        <v>0.97599999999999998</v>
      </c>
      <c r="CU142" s="114">
        <v>0.96299999999999997</v>
      </c>
      <c r="CV142" s="114">
        <v>0.94899999999999995</v>
      </c>
      <c r="CW142" s="240">
        <v>0.95148587073654101</v>
      </c>
      <c r="CX142" s="240">
        <v>0.9559978933181309</v>
      </c>
      <c r="CY142" s="240">
        <v>0.96168867464123298</v>
      </c>
      <c r="CZ142" s="399">
        <v>0.96325631302978709</v>
      </c>
    </row>
    <row r="143" spans="2:109">
      <c r="BT143" s="359"/>
      <c r="BU143" s="359"/>
      <c r="BV143" s="359"/>
      <c r="BW143" s="359"/>
      <c r="BX143" s="359"/>
      <c r="BY143" s="359"/>
      <c r="BZ143" s="359"/>
      <c r="CA143" s="359"/>
      <c r="CB143" s="359"/>
      <c r="CC143" s="359"/>
      <c r="CD143" s="359"/>
      <c r="CE143" s="359"/>
      <c r="CF143" s="396"/>
    </row>
    <row r="144" spans="2:109">
      <c r="B144" s="82" t="str">
        <f>IF(Portfolio!CE$3=SOURCE!$A$1,SOURCE!D15,SOURCE!E15)</f>
        <v>Portfólio de Torres Comerciais em Operação</v>
      </c>
      <c r="C144" s="83"/>
      <c r="D144" s="84">
        <v>38777</v>
      </c>
      <c r="E144" s="84">
        <v>38869</v>
      </c>
      <c r="F144" s="84">
        <v>38961</v>
      </c>
      <c r="G144" s="84">
        <v>39052</v>
      </c>
      <c r="H144" s="84">
        <v>39142</v>
      </c>
      <c r="I144" s="84">
        <v>39234</v>
      </c>
      <c r="J144" s="84">
        <v>39326</v>
      </c>
      <c r="K144" s="84">
        <v>39417</v>
      </c>
      <c r="L144" s="84">
        <v>39508</v>
      </c>
      <c r="M144" s="84">
        <v>39600</v>
      </c>
      <c r="N144" s="84">
        <v>39692</v>
      </c>
      <c r="O144" s="84">
        <v>39783</v>
      </c>
      <c r="P144" s="84">
        <v>39873</v>
      </c>
      <c r="Q144" s="84">
        <v>39965</v>
      </c>
      <c r="R144" s="84">
        <v>40057</v>
      </c>
      <c r="S144" s="84">
        <v>40148</v>
      </c>
      <c r="T144" s="84">
        <v>40238</v>
      </c>
      <c r="U144" s="84">
        <v>40330</v>
      </c>
      <c r="V144" s="85">
        <v>40422</v>
      </c>
      <c r="W144" s="84">
        <v>40513</v>
      </c>
      <c r="X144" s="84">
        <v>40603</v>
      </c>
      <c r="Y144" s="84">
        <v>40695</v>
      </c>
      <c r="Z144" s="84">
        <v>40787</v>
      </c>
      <c r="AA144" s="84">
        <v>40878</v>
      </c>
      <c r="AB144" s="84">
        <v>40969</v>
      </c>
      <c r="AC144" s="84">
        <v>41061</v>
      </c>
      <c r="AD144" s="84">
        <v>41153</v>
      </c>
      <c r="AE144" s="84">
        <v>41244</v>
      </c>
      <c r="AF144" s="84">
        <v>41334</v>
      </c>
      <c r="AG144" s="84">
        <v>41426</v>
      </c>
      <c r="AH144" s="84">
        <v>41518</v>
      </c>
      <c r="AI144" s="84">
        <v>41609</v>
      </c>
      <c r="AJ144" s="84">
        <v>41699</v>
      </c>
      <c r="AK144" s="84">
        <v>41791</v>
      </c>
      <c r="AL144" s="84">
        <v>41883</v>
      </c>
      <c r="AM144" s="84">
        <v>41974</v>
      </c>
      <c r="AN144" s="84">
        <v>42064</v>
      </c>
      <c r="AO144" s="84">
        <v>42156</v>
      </c>
      <c r="AP144" s="84">
        <v>42248</v>
      </c>
      <c r="AQ144" s="84">
        <v>42339</v>
      </c>
      <c r="AR144" s="84">
        <v>42430</v>
      </c>
      <c r="AS144" s="84">
        <v>42522</v>
      </c>
      <c r="AT144" s="84">
        <v>42614</v>
      </c>
      <c r="AU144" s="84">
        <v>42705</v>
      </c>
      <c r="AV144" s="84">
        <v>42795</v>
      </c>
      <c r="AW144" s="84">
        <v>42887</v>
      </c>
      <c r="AX144" s="84">
        <v>42979</v>
      </c>
      <c r="AY144" s="84">
        <v>43070</v>
      </c>
      <c r="AZ144" s="84">
        <v>43160</v>
      </c>
      <c r="BA144" s="84">
        <v>43252</v>
      </c>
      <c r="BB144" s="84">
        <v>43344</v>
      </c>
      <c r="BC144" s="84">
        <v>43435</v>
      </c>
      <c r="BD144" s="84">
        <v>43525</v>
      </c>
      <c r="BE144" s="84">
        <v>43617</v>
      </c>
      <c r="BF144" s="84">
        <v>43709</v>
      </c>
      <c r="BG144" s="84">
        <v>43800</v>
      </c>
      <c r="BH144" s="84">
        <v>43891</v>
      </c>
      <c r="BI144" s="84">
        <v>43983</v>
      </c>
      <c r="BJ144" s="84">
        <v>44075</v>
      </c>
      <c r="BK144" s="84">
        <v>44166</v>
      </c>
      <c r="BL144" s="84">
        <v>44256</v>
      </c>
      <c r="BM144" s="84">
        <v>44348</v>
      </c>
      <c r="BN144" s="84">
        <v>44440</v>
      </c>
      <c r="BO144" s="84">
        <f>BO5</f>
        <v>44531</v>
      </c>
      <c r="BP144" s="84">
        <f>BP5</f>
        <v>44621</v>
      </c>
      <c r="BQ144" s="84">
        <v>44713</v>
      </c>
      <c r="BR144" s="84">
        <f>BR5</f>
        <v>44805</v>
      </c>
      <c r="BS144" s="84">
        <f>BS5</f>
        <v>44896</v>
      </c>
      <c r="BT144" s="84">
        <f>BT5</f>
        <v>44986</v>
      </c>
      <c r="BU144" s="84">
        <v>45078</v>
      </c>
      <c r="BV144" s="84">
        <v>45170</v>
      </c>
      <c r="BW144" s="84">
        <f t="shared" ref="BW144:CB144" si="471">BW5</f>
        <v>45261</v>
      </c>
      <c r="BX144" s="84">
        <f t="shared" si="471"/>
        <v>45352</v>
      </c>
      <c r="BY144" s="84">
        <f t="shared" si="471"/>
        <v>45444</v>
      </c>
      <c r="BZ144" s="84">
        <f t="shared" si="471"/>
        <v>45536</v>
      </c>
      <c r="CA144" s="84">
        <f t="shared" si="471"/>
        <v>45627</v>
      </c>
      <c r="CB144" s="84">
        <f t="shared" si="471"/>
        <v>45717</v>
      </c>
      <c r="CC144" s="84">
        <f>CC5</f>
        <v>45809</v>
      </c>
      <c r="CD144" s="84">
        <f>CD5</f>
        <v>45901</v>
      </c>
      <c r="CE144" s="84">
        <f>CE5</f>
        <v>45992</v>
      </c>
      <c r="CF144" s="396"/>
      <c r="CG144" s="232"/>
      <c r="CH144" s="232"/>
      <c r="CI144" s="232"/>
      <c r="CJ144" s="232"/>
      <c r="CK144" s="232"/>
      <c r="CL144" s="232"/>
      <c r="CM144" s="232"/>
      <c r="CN144" s="232"/>
      <c r="CO144" s="232"/>
      <c r="CP144" s="232"/>
      <c r="CQ144" s="232"/>
      <c r="CR144" s="232"/>
      <c r="CS144" s="232"/>
      <c r="CT144" s="232"/>
      <c r="CU144" s="232"/>
      <c r="CV144" s="232"/>
      <c r="CW144" s="232"/>
      <c r="CX144" s="232"/>
      <c r="CY144" s="232"/>
      <c r="CZ144" s="232"/>
    </row>
    <row r="145" spans="2:104">
      <c r="B145" s="86" t="str">
        <f>IF(Portfolio!CE$3=SOURCE!$A$1,SOURCE!D7,SOURCE!E7)</f>
        <v>ABL Total</v>
      </c>
      <c r="C145" s="87" t="str">
        <f>C6</f>
        <v>Estado</v>
      </c>
      <c r="D145" s="88" t="str">
        <f>D6</f>
        <v>1T06</v>
      </c>
      <c r="E145" s="88" t="str">
        <f t="shared" ref="E145:BP145" si="472">E6</f>
        <v>2T06</v>
      </c>
      <c r="F145" s="88" t="str">
        <f t="shared" si="472"/>
        <v>3T06</v>
      </c>
      <c r="G145" s="88" t="str">
        <f t="shared" si="472"/>
        <v>4T06</v>
      </c>
      <c r="H145" s="88" t="str">
        <f t="shared" si="472"/>
        <v>1T07</v>
      </c>
      <c r="I145" s="88" t="str">
        <f t="shared" si="472"/>
        <v>2T07</v>
      </c>
      <c r="J145" s="88" t="str">
        <f t="shared" si="472"/>
        <v>3T07</v>
      </c>
      <c r="K145" s="88" t="str">
        <f t="shared" si="472"/>
        <v>4T07</v>
      </c>
      <c r="L145" s="88" t="str">
        <f t="shared" si="472"/>
        <v>1T08</v>
      </c>
      <c r="M145" s="88" t="str">
        <f t="shared" si="472"/>
        <v>2T08</v>
      </c>
      <c r="N145" s="88" t="str">
        <f t="shared" si="472"/>
        <v>3T08</v>
      </c>
      <c r="O145" s="88" t="str">
        <f t="shared" si="472"/>
        <v>4T08</v>
      </c>
      <c r="P145" s="88" t="str">
        <f t="shared" si="472"/>
        <v>1T09</v>
      </c>
      <c r="Q145" s="88" t="str">
        <f t="shared" si="472"/>
        <v>2T09</v>
      </c>
      <c r="R145" s="88" t="str">
        <f t="shared" si="472"/>
        <v>3T09</v>
      </c>
      <c r="S145" s="88" t="str">
        <f t="shared" si="472"/>
        <v>4T09</v>
      </c>
      <c r="T145" s="88" t="str">
        <f t="shared" si="472"/>
        <v>1T10</v>
      </c>
      <c r="U145" s="88" t="str">
        <f t="shared" si="472"/>
        <v>2T10</v>
      </c>
      <c r="V145" s="88" t="str">
        <f t="shared" si="472"/>
        <v>3T10</v>
      </c>
      <c r="W145" s="88" t="str">
        <f t="shared" si="472"/>
        <v>4T10</v>
      </c>
      <c r="X145" s="88" t="str">
        <f t="shared" si="472"/>
        <v>1T11</v>
      </c>
      <c r="Y145" s="88" t="str">
        <f t="shared" si="472"/>
        <v>2T11</v>
      </c>
      <c r="Z145" s="88" t="str">
        <f t="shared" si="472"/>
        <v>3T11</v>
      </c>
      <c r="AA145" s="88" t="str">
        <f t="shared" si="472"/>
        <v>4T11</v>
      </c>
      <c r="AB145" s="88" t="str">
        <f t="shared" si="472"/>
        <v>1T12</v>
      </c>
      <c r="AC145" s="88" t="str">
        <f t="shared" si="472"/>
        <v>2T12</v>
      </c>
      <c r="AD145" s="88" t="str">
        <f t="shared" si="472"/>
        <v>3T12</v>
      </c>
      <c r="AE145" s="88" t="str">
        <f t="shared" si="472"/>
        <v>4T12</v>
      </c>
      <c r="AF145" s="88" t="str">
        <f t="shared" si="472"/>
        <v>1T13</v>
      </c>
      <c r="AG145" s="88" t="str">
        <f t="shared" si="472"/>
        <v>2T13</v>
      </c>
      <c r="AH145" s="88" t="str">
        <f t="shared" si="472"/>
        <v>3T13</v>
      </c>
      <c r="AI145" s="88" t="str">
        <f t="shared" si="472"/>
        <v>4T13</v>
      </c>
      <c r="AJ145" s="88" t="str">
        <f t="shared" si="472"/>
        <v>1T14</v>
      </c>
      <c r="AK145" s="88" t="str">
        <f t="shared" si="472"/>
        <v>2T14</v>
      </c>
      <c r="AL145" s="88" t="str">
        <f t="shared" si="472"/>
        <v>3T14</v>
      </c>
      <c r="AM145" s="88" t="str">
        <f t="shared" si="472"/>
        <v>4T14</v>
      </c>
      <c r="AN145" s="88" t="str">
        <f t="shared" si="472"/>
        <v>1T15</v>
      </c>
      <c r="AO145" s="88" t="str">
        <f t="shared" si="472"/>
        <v>2T15</v>
      </c>
      <c r="AP145" s="88" t="str">
        <f t="shared" si="472"/>
        <v>3T15</v>
      </c>
      <c r="AQ145" s="88" t="str">
        <f t="shared" si="472"/>
        <v>4T15</v>
      </c>
      <c r="AR145" s="88" t="str">
        <f t="shared" si="472"/>
        <v>1T16</v>
      </c>
      <c r="AS145" s="88" t="str">
        <f t="shared" si="472"/>
        <v>2T16</v>
      </c>
      <c r="AT145" s="88" t="str">
        <f t="shared" si="472"/>
        <v>3T16</v>
      </c>
      <c r="AU145" s="88" t="str">
        <f t="shared" si="472"/>
        <v>4T16</v>
      </c>
      <c r="AV145" s="88" t="str">
        <f t="shared" si="472"/>
        <v>1T17</v>
      </c>
      <c r="AW145" s="88" t="str">
        <f t="shared" si="472"/>
        <v>2T17</v>
      </c>
      <c r="AX145" s="88" t="str">
        <f t="shared" si="472"/>
        <v>3T17</v>
      </c>
      <c r="AY145" s="88" t="str">
        <f t="shared" si="472"/>
        <v>4T17</v>
      </c>
      <c r="AZ145" s="88" t="str">
        <f t="shared" si="472"/>
        <v>1T18</v>
      </c>
      <c r="BA145" s="88" t="str">
        <f t="shared" si="472"/>
        <v>2T18</v>
      </c>
      <c r="BB145" s="88" t="str">
        <f t="shared" si="472"/>
        <v>3T18</v>
      </c>
      <c r="BC145" s="88" t="str">
        <f t="shared" si="472"/>
        <v>4T18</v>
      </c>
      <c r="BD145" s="88" t="str">
        <f t="shared" si="472"/>
        <v>1T19</v>
      </c>
      <c r="BE145" s="88" t="str">
        <f t="shared" si="472"/>
        <v>2T19</v>
      </c>
      <c r="BF145" s="88" t="str">
        <f t="shared" si="472"/>
        <v>3T19</v>
      </c>
      <c r="BG145" s="88" t="str">
        <f t="shared" si="472"/>
        <v>4T19</v>
      </c>
      <c r="BH145" s="88" t="str">
        <f t="shared" si="472"/>
        <v>1T20</v>
      </c>
      <c r="BI145" s="88" t="str">
        <f t="shared" si="472"/>
        <v>2T20</v>
      </c>
      <c r="BJ145" s="88" t="str">
        <f t="shared" si="472"/>
        <v>3T20</v>
      </c>
      <c r="BK145" s="88" t="str">
        <f t="shared" si="472"/>
        <v>4T20</v>
      </c>
      <c r="BL145" s="88" t="str">
        <f t="shared" si="472"/>
        <v>1T21</v>
      </c>
      <c r="BM145" s="88" t="str">
        <f t="shared" si="472"/>
        <v>2T21</v>
      </c>
      <c r="BN145" s="88" t="str">
        <f t="shared" si="472"/>
        <v>3T21</v>
      </c>
      <c r="BO145" s="88" t="str">
        <f t="shared" si="472"/>
        <v>4T21</v>
      </c>
      <c r="BP145" s="88" t="str">
        <f t="shared" si="472"/>
        <v>1T22</v>
      </c>
      <c r="BQ145" s="88" t="str">
        <f t="shared" ref="BQ145:BW145" si="473">BQ6</f>
        <v>2T22</v>
      </c>
      <c r="BR145" s="88" t="str">
        <f t="shared" si="473"/>
        <v>3T22</v>
      </c>
      <c r="BS145" s="88" t="str">
        <f t="shared" si="473"/>
        <v>4T22</v>
      </c>
      <c r="BT145" s="88" t="str">
        <f t="shared" si="473"/>
        <v>1T23</v>
      </c>
      <c r="BU145" s="321" t="str">
        <f t="shared" si="473"/>
        <v>2T23</v>
      </c>
      <c r="BV145" s="321" t="str">
        <f t="shared" si="473"/>
        <v>3T23</v>
      </c>
      <c r="BW145" s="321" t="str">
        <f t="shared" si="473"/>
        <v>4T23</v>
      </c>
      <c r="BX145" s="321" t="str">
        <f t="shared" ref="BX145:BZ145" si="474">BX6</f>
        <v>1T24</v>
      </c>
      <c r="BY145" s="321" t="str">
        <f t="shared" si="474"/>
        <v>2T24</v>
      </c>
      <c r="BZ145" s="321" t="str">
        <f t="shared" si="474"/>
        <v>3T24</v>
      </c>
      <c r="CA145" s="321" t="str">
        <f t="shared" ref="CA145:CB145" si="475">CA6</f>
        <v>4T24</v>
      </c>
      <c r="CB145" s="321" t="str">
        <f t="shared" si="475"/>
        <v>1T25</v>
      </c>
      <c r="CC145" s="321" t="str">
        <f t="shared" ref="CC145:CD145" si="476">CC6</f>
        <v>2T25</v>
      </c>
      <c r="CD145" s="321" t="str">
        <f t="shared" si="476"/>
        <v>3T25</v>
      </c>
      <c r="CE145" s="321" t="str">
        <f t="shared" ref="CE145" si="477">CE6</f>
        <v>4T25</v>
      </c>
      <c r="CF145" s="396"/>
      <c r="CG145" s="231">
        <v>2006</v>
      </c>
      <c r="CH145" s="231">
        <v>2007</v>
      </c>
      <c r="CI145" s="231">
        <v>2008</v>
      </c>
      <c r="CJ145" s="231">
        <v>2009</v>
      </c>
      <c r="CK145" s="231">
        <v>2010</v>
      </c>
      <c r="CL145" s="231">
        <v>2011</v>
      </c>
      <c r="CM145" s="231">
        <v>2012</v>
      </c>
      <c r="CN145" s="231">
        <v>2013</v>
      </c>
      <c r="CO145" s="231">
        <v>2014</v>
      </c>
      <c r="CP145" s="231">
        <v>2015</v>
      </c>
      <c r="CQ145" s="231">
        <v>2016</v>
      </c>
      <c r="CR145" s="231">
        <v>2017</v>
      </c>
      <c r="CS145" s="231">
        <v>2018</v>
      </c>
      <c r="CT145" s="231">
        <v>2019</v>
      </c>
      <c r="CU145" s="231">
        <v>2020</v>
      </c>
      <c r="CV145" s="231">
        <v>2021</v>
      </c>
      <c r="CW145" s="231">
        <v>2022</v>
      </c>
      <c r="CX145" s="231">
        <v>2023</v>
      </c>
      <c r="CY145" s="231">
        <v>2024</v>
      </c>
      <c r="CZ145" s="231">
        <v>2025</v>
      </c>
    </row>
    <row r="146" spans="2:104">
      <c r="B146" s="77" t="s">
        <v>30</v>
      </c>
      <c r="C146" s="78" t="s">
        <v>6</v>
      </c>
      <c r="G146" s="77"/>
      <c r="H146" s="77"/>
      <c r="I146" s="77"/>
      <c r="J146" s="77"/>
      <c r="K146" s="77"/>
      <c r="L146" s="77"/>
      <c r="M146" s="77"/>
      <c r="AI146" s="215">
        <v>74198</v>
      </c>
      <c r="AJ146" s="215">
        <v>74198</v>
      </c>
      <c r="AK146" s="215">
        <v>74198</v>
      </c>
      <c r="AL146" s="215">
        <v>74198</v>
      </c>
      <c r="AM146" s="215">
        <v>74198</v>
      </c>
      <c r="AN146" s="215">
        <v>74198</v>
      </c>
      <c r="AO146" s="215">
        <v>74198</v>
      </c>
      <c r="AP146" s="215">
        <v>74198</v>
      </c>
      <c r="AQ146" s="215">
        <v>74198</v>
      </c>
      <c r="AR146" s="215">
        <v>74198</v>
      </c>
      <c r="AS146" s="215">
        <v>74198</v>
      </c>
      <c r="AT146" s="215">
        <v>74198</v>
      </c>
      <c r="AU146" s="215">
        <v>74198</v>
      </c>
      <c r="AV146" s="215">
        <v>74198</v>
      </c>
      <c r="AW146" s="215">
        <v>74198</v>
      </c>
      <c r="AX146" s="215">
        <v>74198</v>
      </c>
      <c r="AY146" s="215">
        <v>74198</v>
      </c>
      <c r="AZ146" s="215">
        <v>74198</v>
      </c>
      <c r="BA146" s="215">
        <v>74198</v>
      </c>
      <c r="BB146" s="215">
        <v>74198</v>
      </c>
      <c r="BC146" s="215">
        <v>74198</v>
      </c>
      <c r="BD146" s="215">
        <v>74198</v>
      </c>
      <c r="BE146" s="215">
        <v>74198</v>
      </c>
      <c r="BF146" s="215">
        <v>74198</v>
      </c>
      <c r="BG146" s="215">
        <v>74198</v>
      </c>
      <c r="BH146" s="215">
        <v>74198</v>
      </c>
      <c r="BI146" s="215">
        <v>74198</v>
      </c>
      <c r="BJ146" s="209">
        <v>37280</v>
      </c>
      <c r="BK146" s="209">
        <v>37280</v>
      </c>
      <c r="BL146" s="209">
        <v>37280</v>
      </c>
      <c r="BM146" s="94">
        <v>37280</v>
      </c>
      <c r="BN146" s="107">
        <v>37280</v>
      </c>
      <c r="BO146" s="107">
        <v>37280</v>
      </c>
      <c r="BP146" s="107">
        <v>37280</v>
      </c>
      <c r="BQ146" s="107">
        <v>37280</v>
      </c>
      <c r="BR146" s="107">
        <v>37280</v>
      </c>
      <c r="BS146" s="107">
        <v>37280</v>
      </c>
      <c r="BT146" s="107">
        <v>37280</v>
      </c>
      <c r="BU146" s="107">
        <v>37280</v>
      </c>
      <c r="BV146" s="107">
        <v>37280</v>
      </c>
      <c r="BW146" s="107">
        <v>37280</v>
      </c>
      <c r="BX146" s="107">
        <v>37280</v>
      </c>
      <c r="BY146" s="107">
        <v>37280</v>
      </c>
      <c r="BZ146" s="107">
        <v>37280</v>
      </c>
      <c r="CA146" s="107">
        <v>37280</v>
      </c>
      <c r="CB146" s="107">
        <v>37280</v>
      </c>
      <c r="CC146" s="107">
        <v>37280</v>
      </c>
      <c r="CD146" s="107">
        <v>37280</v>
      </c>
      <c r="CE146" s="107">
        <v>37280</v>
      </c>
      <c r="CF146" s="396"/>
      <c r="CG146" s="107">
        <f>+G146</f>
        <v>0</v>
      </c>
      <c r="CH146" s="107">
        <f>+K146</f>
        <v>0</v>
      </c>
      <c r="CI146" s="107">
        <f>+O146</f>
        <v>0</v>
      </c>
      <c r="CJ146" s="107">
        <f>+S146</f>
        <v>0</v>
      </c>
      <c r="CK146" s="107">
        <f>+W146</f>
        <v>0</v>
      </c>
      <c r="CL146" s="107">
        <f>+AA146</f>
        <v>0</v>
      </c>
      <c r="CM146" s="107">
        <f>+AE146</f>
        <v>0</v>
      </c>
      <c r="CN146" s="107">
        <f>+AI146</f>
        <v>74198</v>
      </c>
      <c r="CO146" s="107">
        <f>+AM146</f>
        <v>74198</v>
      </c>
      <c r="CP146" s="107">
        <f>+AQ146</f>
        <v>74198</v>
      </c>
      <c r="CQ146" s="107">
        <f>+AU146</f>
        <v>74198</v>
      </c>
      <c r="CR146" s="107">
        <f>+AY146</f>
        <v>74198</v>
      </c>
      <c r="CS146" s="107">
        <f>+BC146</f>
        <v>74198</v>
      </c>
      <c r="CT146" s="107">
        <f>+BG146</f>
        <v>74198</v>
      </c>
      <c r="CU146" s="107">
        <f>+BK146</f>
        <v>37280</v>
      </c>
      <c r="CV146" s="107">
        <f>+BO146</f>
        <v>37280</v>
      </c>
      <c r="CW146" s="107">
        <v>37280</v>
      </c>
      <c r="CX146" s="107">
        <v>37280</v>
      </c>
      <c r="CY146" s="107">
        <v>37280</v>
      </c>
      <c r="CZ146" s="107">
        <v>37280</v>
      </c>
    </row>
    <row r="147" spans="2:104">
      <c r="B147" s="115" t="s">
        <v>31</v>
      </c>
      <c r="C147" s="116" t="s">
        <v>11</v>
      </c>
      <c r="D147" s="116"/>
      <c r="E147" s="116"/>
      <c r="F147" s="116"/>
      <c r="G147" s="115"/>
      <c r="H147" s="115"/>
      <c r="I147" s="115"/>
      <c r="J147" s="115"/>
      <c r="K147" s="115"/>
      <c r="L147" s="115"/>
      <c r="M147" s="115"/>
      <c r="N147" s="115"/>
      <c r="O147" s="115"/>
      <c r="P147" s="115"/>
      <c r="Q147" s="115"/>
      <c r="R147" s="115"/>
      <c r="S147" s="115"/>
      <c r="T147" s="115"/>
      <c r="U147" s="115"/>
      <c r="V147" s="115"/>
      <c r="W147" s="115"/>
      <c r="X147" s="115"/>
      <c r="Y147" s="115"/>
      <c r="Z147" s="115"/>
      <c r="AA147" s="115"/>
      <c r="AB147" s="115"/>
      <c r="AC147" s="115"/>
      <c r="AD147" s="115"/>
      <c r="AE147" s="115"/>
      <c r="AF147" s="115"/>
      <c r="AG147" s="115"/>
      <c r="AH147" s="115"/>
      <c r="AI147" s="117"/>
      <c r="AJ147" s="117"/>
      <c r="AK147" s="117"/>
      <c r="AL147" s="117"/>
      <c r="AM147" s="117"/>
      <c r="AN147" s="117">
        <v>13360</v>
      </c>
      <c r="AO147" s="117">
        <v>13360</v>
      </c>
      <c r="AP147" s="117">
        <v>13360</v>
      </c>
      <c r="AQ147" s="117">
        <v>13360</v>
      </c>
      <c r="AR147" s="117">
        <v>13360</v>
      </c>
      <c r="AS147" s="117">
        <v>13360</v>
      </c>
      <c r="AT147" s="117">
        <v>13360</v>
      </c>
      <c r="AU147" s="117">
        <v>13360</v>
      </c>
      <c r="AV147" s="117">
        <v>13360</v>
      </c>
      <c r="AW147" s="117">
        <v>13360</v>
      </c>
      <c r="AX147" s="117">
        <v>13360</v>
      </c>
      <c r="AY147" s="117">
        <v>13360</v>
      </c>
      <c r="AZ147" s="117">
        <v>13360</v>
      </c>
      <c r="BA147" s="117">
        <v>13360</v>
      </c>
      <c r="BB147" s="117">
        <v>13360</v>
      </c>
      <c r="BC147" s="117">
        <v>13360</v>
      </c>
      <c r="BD147" s="117">
        <v>13360</v>
      </c>
      <c r="BE147" s="117">
        <v>13360</v>
      </c>
      <c r="BF147" s="117">
        <v>13360</v>
      </c>
      <c r="BG147" s="117">
        <v>13360</v>
      </c>
      <c r="BH147" s="117">
        <v>13360</v>
      </c>
      <c r="BI147" s="117">
        <v>13360</v>
      </c>
      <c r="BJ147" s="205">
        <v>13360</v>
      </c>
      <c r="BK147" s="205">
        <v>13360</v>
      </c>
      <c r="BL147" s="205">
        <v>13302</v>
      </c>
      <c r="BM147" s="205">
        <v>13302</v>
      </c>
      <c r="BN147" s="205">
        <v>13302</v>
      </c>
      <c r="BO147" s="205">
        <v>13302</v>
      </c>
      <c r="BP147" s="205">
        <v>13302</v>
      </c>
      <c r="BQ147" s="205">
        <v>13302</v>
      </c>
      <c r="BR147" s="205">
        <v>13302</v>
      </c>
      <c r="BS147" s="205">
        <v>13302</v>
      </c>
      <c r="BT147" s="205">
        <v>13302</v>
      </c>
      <c r="BU147" s="205">
        <v>13302</v>
      </c>
      <c r="BV147" s="205">
        <v>13302</v>
      </c>
      <c r="BW147" s="205">
        <v>13302</v>
      </c>
      <c r="BX147" s="205">
        <v>13302</v>
      </c>
      <c r="BY147" s="205">
        <v>13302</v>
      </c>
      <c r="BZ147" s="205">
        <v>13302</v>
      </c>
      <c r="CA147" s="205">
        <v>13302</v>
      </c>
      <c r="CB147" s="205">
        <v>13302</v>
      </c>
      <c r="CC147" s="205">
        <v>13302</v>
      </c>
      <c r="CD147" s="205">
        <v>13302</v>
      </c>
      <c r="CE147" s="205">
        <v>13302</v>
      </c>
      <c r="CF147" s="396"/>
      <c r="CG147" s="205">
        <f>+G147</f>
        <v>0</v>
      </c>
      <c r="CH147" s="205">
        <f>+K147</f>
        <v>0</v>
      </c>
      <c r="CI147" s="205">
        <f>+O147</f>
        <v>0</v>
      </c>
      <c r="CJ147" s="205">
        <f>+S147</f>
        <v>0</v>
      </c>
      <c r="CK147" s="205">
        <f>+W147</f>
        <v>0</v>
      </c>
      <c r="CL147" s="205">
        <f>+AA147</f>
        <v>0</v>
      </c>
      <c r="CM147" s="205">
        <f>+AE147</f>
        <v>0</v>
      </c>
      <c r="CN147" s="205">
        <f>+AI147</f>
        <v>0</v>
      </c>
      <c r="CO147" s="205">
        <f>+AM147</f>
        <v>0</v>
      </c>
      <c r="CP147" s="205">
        <f>+AQ147</f>
        <v>13360</v>
      </c>
      <c r="CQ147" s="205">
        <f>+AU147</f>
        <v>13360</v>
      </c>
      <c r="CR147" s="205">
        <f>+AY147</f>
        <v>13360</v>
      </c>
      <c r="CS147" s="205">
        <f>+BC147</f>
        <v>13360</v>
      </c>
      <c r="CT147" s="205">
        <f>+BG147</f>
        <v>13360</v>
      </c>
      <c r="CU147" s="205">
        <f>+BK147</f>
        <v>13360</v>
      </c>
      <c r="CV147" s="205">
        <f>+BO147</f>
        <v>13302</v>
      </c>
      <c r="CW147" s="205">
        <v>13302</v>
      </c>
      <c r="CX147" s="205">
        <v>13302</v>
      </c>
      <c r="CY147" s="205">
        <v>13302</v>
      </c>
      <c r="CZ147" s="205">
        <v>13302</v>
      </c>
    </row>
    <row r="148" spans="2:104">
      <c r="G148" s="118"/>
      <c r="CF148" s="396"/>
    </row>
    <row r="149" spans="2:104">
      <c r="B149" s="86" t="str">
        <f>IF(Portfolio!CE$3=SOURCE!$A$1,SOURCE!D16,SOURCE!E16)</f>
        <v xml:space="preserve">Participação MTE </v>
      </c>
      <c r="C149" s="87" t="str">
        <f>C6</f>
        <v>Estado</v>
      </c>
      <c r="D149" s="88" t="str">
        <f>D6</f>
        <v>1T06</v>
      </c>
      <c r="E149" s="88" t="str">
        <f t="shared" ref="E149:BP149" si="478">E6</f>
        <v>2T06</v>
      </c>
      <c r="F149" s="88" t="str">
        <f t="shared" si="478"/>
        <v>3T06</v>
      </c>
      <c r="G149" s="88" t="str">
        <f t="shared" si="478"/>
        <v>4T06</v>
      </c>
      <c r="H149" s="88" t="str">
        <f t="shared" si="478"/>
        <v>1T07</v>
      </c>
      <c r="I149" s="88" t="str">
        <f t="shared" si="478"/>
        <v>2T07</v>
      </c>
      <c r="J149" s="88" t="str">
        <f t="shared" si="478"/>
        <v>3T07</v>
      </c>
      <c r="K149" s="88" t="str">
        <f t="shared" si="478"/>
        <v>4T07</v>
      </c>
      <c r="L149" s="88" t="str">
        <f t="shared" si="478"/>
        <v>1T08</v>
      </c>
      <c r="M149" s="88" t="str">
        <f t="shared" si="478"/>
        <v>2T08</v>
      </c>
      <c r="N149" s="88" t="str">
        <f t="shared" si="478"/>
        <v>3T08</v>
      </c>
      <c r="O149" s="88" t="str">
        <f t="shared" si="478"/>
        <v>4T08</v>
      </c>
      <c r="P149" s="88" t="str">
        <f t="shared" si="478"/>
        <v>1T09</v>
      </c>
      <c r="Q149" s="88" t="str">
        <f t="shared" si="478"/>
        <v>2T09</v>
      </c>
      <c r="R149" s="88" t="str">
        <f t="shared" si="478"/>
        <v>3T09</v>
      </c>
      <c r="S149" s="88" t="str">
        <f t="shared" si="478"/>
        <v>4T09</v>
      </c>
      <c r="T149" s="88" t="str">
        <f t="shared" si="478"/>
        <v>1T10</v>
      </c>
      <c r="U149" s="88" t="str">
        <f t="shared" si="478"/>
        <v>2T10</v>
      </c>
      <c r="V149" s="88" t="str">
        <f t="shared" si="478"/>
        <v>3T10</v>
      </c>
      <c r="W149" s="88" t="str">
        <f t="shared" si="478"/>
        <v>4T10</v>
      </c>
      <c r="X149" s="88" t="str">
        <f t="shared" si="478"/>
        <v>1T11</v>
      </c>
      <c r="Y149" s="88" t="str">
        <f t="shared" si="478"/>
        <v>2T11</v>
      </c>
      <c r="Z149" s="88" t="str">
        <f t="shared" si="478"/>
        <v>3T11</v>
      </c>
      <c r="AA149" s="88" t="str">
        <f t="shared" si="478"/>
        <v>4T11</v>
      </c>
      <c r="AB149" s="88" t="str">
        <f t="shared" si="478"/>
        <v>1T12</v>
      </c>
      <c r="AC149" s="88" t="str">
        <f t="shared" si="478"/>
        <v>2T12</v>
      </c>
      <c r="AD149" s="88" t="str">
        <f t="shared" si="478"/>
        <v>3T12</v>
      </c>
      <c r="AE149" s="88" t="str">
        <f t="shared" si="478"/>
        <v>4T12</v>
      </c>
      <c r="AF149" s="88" t="str">
        <f t="shared" si="478"/>
        <v>1T13</v>
      </c>
      <c r="AG149" s="88" t="str">
        <f t="shared" si="478"/>
        <v>2T13</v>
      </c>
      <c r="AH149" s="88" t="str">
        <f t="shared" si="478"/>
        <v>3T13</v>
      </c>
      <c r="AI149" s="88" t="str">
        <f t="shared" si="478"/>
        <v>4T13</v>
      </c>
      <c r="AJ149" s="88" t="str">
        <f t="shared" si="478"/>
        <v>1T14</v>
      </c>
      <c r="AK149" s="88" t="str">
        <f t="shared" si="478"/>
        <v>2T14</v>
      </c>
      <c r="AL149" s="88" t="str">
        <f t="shared" si="478"/>
        <v>3T14</v>
      </c>
      <c r="AM149" s="88" t="str">
        <f t="shared" si="478"/>
        <v>4T14</v>
      </c>
      <c r="AN149" s="88" t="str">
        <f t="shared" si="478"/>
        <v>1T15</v>
      </c>
      <c r="AO149" s="88" t="str">
        <f t="shared" si="478"/>
        <v>2T15</v>
      </c>
      <c r="AP149" s="88" t="str">
        <f t="shared" si="478"/>
        <v>3T15</v>
      </c>
      <c r="AQ149" s="88" t="str">
        <f t="shared" si="478"/>
        <v>4T15</v>
      </c>
      <c r="AR149" s="88" t="str">
        <f t="shared" si="478"/>
        <v>1T16</v>
      </c>
      <c r="AS149" s="88" t="str">
        <f t="shared" si="478"/>
        <v>2T16</v>
      </c>
      <c r="AT149" s="88" t="str">
        <f t="shared" si="478"/>
        <v>3T16</v>
      </c>
      <c r="AU149" s="88" t="str">
        <f t="shared" si="478"/>
        <v>4T16</v>
      </c>
      <c r="AV149" s="88" t="str">
        <f t="shared" si="478"/>
        <v>1T17</v>
      </c>
      <c r="AW149" s="88" t="str">
        <f t="shared" si="478"/>
        <v>2T17</v>
      </c>
      <c r="AX149" s="88" t="str">
        <f t="shared" si="478"/>
        <v>3T17</v>
      </c>
      <c r="AY149" s="88" t="str">
        <f t="shared" si="478"/>
        <v>4T17</v>
      </c>
      <c r="AZ149" s="88" t="str">
        <f t="shared" si="478"/>
        <v>1T18</v>
      </c>
      <c r="BA149" s="88" t="str">
        <f t="shared" si="478"/>
        <v>2T18</v>
      </c>
      <c r="BB149" s="88" t="str">
        <f t="shared" si="478"/>
        <v>3T18</v>
      </c>
      <c r="BC149" s="88" t="str">
        <f t="shared" si="478"/>
        <v>4T18</v>
      </c>
      <c r="BD149" s="88" t="str">
        <f t="shared" si="478"/>
        <v>1T19</v>
      </c>
      <c r="BE149" s="88" t="str">
        <f t="shared" si="478"/>
        <v>2T19</v>
      </c>
      <c r="BF149" s="88" t="str">
        <f t="shared" si="478"/>
        <v>3T19</v>
      </c>
      <c r="BG149" s="88" t="str">
        <f t="shared" si="478"/>
        <v>4T19</v>
      </c>
      <c r="BH149" s="88" t="str">
        <f t="shared" si="478"/>
        <v>1T20</v>
      </c>
      <c r="BI149" s="88" t="str">
        <f t="shared" si="478"/>
        <v>2T20</v>
      </c>
      <c r="BJ149" s="88" t="str">
        <f t="shared" si="478"/>
        <v>3T20</v>
      </c>
      <c r="BK149" s="88" t="str">
        <f t="shared" si="478"/>
        <v>4T20</v>
      </c>
      <c r="BL149" s="88" t="str">
        <f t="shared" si="478"/>
        <v>1T21</v>
      </c>
      <c r="BM149" s="88" t="str">
        <f t="shared" si="478"/>
        <v>2T21</v>
      </c>
      <c r="BN149" s="88" t="str">
        <f t="shared" si="478"/>
        <v>3T21</v>
      </c>
      <c r="BO149" s="88" t="str">
        <f t="shared" si="478"/>
        <v>4T21</v>
      </c>
      <c r="BP149" s="88" t="str">
        <f t="shared" si="478"/>
        <v>1T22</v>
      </c>
      <c r="BQ149" s="88" t="str">
        <f t="shared" ref="BQ149:BU149" si="479">BQ6</f>
        <v>2T22</v>
      </c>
      <c r="BR149" s="88" t="str">
        <f t="shared" si="479"/>
        <v>3T22</v>
      </c>
      <c r="BS149" s="88" t="str">
        <f t="shared" si="479"/>
        <v>4T22</v>
      </c>
      <c r="BT149" s="88" t="str">
        <f t="shared" si="479"/>
        <v>1T23</v>
      </c>
      <c r="BU149" s="88" t="str">
        <f t="shared" si="479"/>
        <v>2T23</v>
      </c>
      <c r="BV149" s="88" t="str">
        <f t="shared" ref="BV149:BX149" si="480">BV6</f>
        <v>3T23</v>
      </c>
      <c r="BW149" s="88" t="str">
        <f t="shared" si="480"/>
        <v>4T23</v>
      </c>
      <c r="BX149" s="88" t="str">
        <f t="shared" si="480"/>
        <v>1T24</v>
      </c>
      <c r="BY149" s="88" t="str">
        <f t="shared" ref="BY149:CE149" si="481">BY6</f>
        <v>2T24</v>
      </c>
      <c r="BZ149" s="88" t="str">
        <f t="shared" si="481"/>
        <v>3T24</v>
      </c>
      <c r="CA149" s="88" t="str">
        <f t="shared" si="481"/>
        <v>4T24</v>
      </c>
      <c r="CB149" s="88" t="str">
        <f t="shared" si="481"/>
        <v>1T25</v>
      </c>
      <c r="CC149" s="88" t="str">
        <f t="shared" si="481"/>
        <v>2T25</v>
      </c>
      <c r="CD149" s="88" t="str">
        <f t="shared" si="481"/>
        <v>3T25</v>
      </c>
      <c r="CE149" s="88" t="str">
        <f t="shared" si="481"/>
        <v>4T25</v>
      </c>
      <c r="CF149" s="396"/>
      <c r="CG149" s="231">
        <v>2006</v>
      </c>
      <c r="CH149" s="231">
        <v>2007</v>
      </c>
      <c r="CI149" s="231">
        <v>2008</v>
      </c>
      <c r="CJ149" s="231">
        <v>2009</v>
      </c>
      <c r="CK149" s="231">
        <v>2010</v>
      </c>
      <c r="CL149" s="231">
        <v>2011</v>
      </c>
      <c r="CM149" s="231">
        <v>2012</v>
      </c>
      <c r="CN149" s="231">
        <v>2013</v>
      </c>
      <c r="CO149" s="231">
        <v>2014</v>
      </c>
      <c r="CP149" s="231">
        <v>2015</v>
      </c>
      <c r="CQ149" s="231">
        <v>2016</v>
      </c>
      <c r="CR149" s="231">
        <v>2017</v>
      </c>
      <c r="CS149" s="231">
        <v>2018</v>
      </c>
      <c r="CT149" s="231">
        <v>2019</v>
      </c>
      <c r="CU149" s="231">
        <v>2020</v>
      </c>
      <c r="CV149" s="231">
        <v>2021</v>
      </c>
      <c r="CW149" s="231">
        <v>2022</v>
      </c>
      <c r="CX149" s="231">
        <v>2023</v>
      </c>
      <c r="CY149" s="231">
        <v>2024</v>
      </c>
      <c r="CZ149" s="231">
        <v>2025</v>
      </c>
    </row>
    <row r="150" spans="2:104">
      <c r="B150" s="77" t="s">
        <v>30</v>
      </c>
      <c r="C150" s="78" t="s">
        <v>6</v>
      </c>
      <c r="AI150" s="110">
        <v>1</v>
      </c>
      <c r="AJ150" s="110">
        <v>1</v>
      </c>
      <c r="AK150" s="110">
        <v>1</v>
      </c>
      <c r="AL150" s="110">
        <v>1</v>
      </c>
      <c r="AM150" s="110">
        <v>1</v>
      </c>
      <c r="AN150" s="110">
        <v>1</v>
      </c>
      <c r="AO150" s="110">
        <v>1</v>
      </c>
      <c r="AP150" s="110">
        <v>1</v>
      </c>
      <c r="AQ150" s="110">
        <v>1</v>
      </c>
      <c r="AR150" s="110">
        <v>1</v>
      </c>
      <c r="AS150" s="110">
        <v>1</v>
      </c>
      <c r="AT150" s="110">
        <v>1</v>
      </c>
      <c r="AU150" s="110">
        <v>1</v>
      </c>
      <c r="AV150" s="110">
        <v>1</v>
      </c>
      <c r="AW150" s="110">
        <v>1</v>
      </c>
      <c r="AX150" s="110">
        <v>1</v>
      </c>
      <c r="AY150" s="110">
        <v>1</v>
      </c>
      <c r="AZ150" s="110">
        <v>1</v>
      </c>
      <c r="BA150" s="110">
        <v>1</v>
      </c>
      <c r="BB150" s="110">
        <v>1</v>
      </c>
      <c r="BC150" s="110">
        <v>1</v>
      </c>
      <c r="BD150" s="110">
        <v>1</v>
      </c>
      <c r="BE150" s="110">
        <v>1</v>
      </c>
      <c r="BF150" s="110">
        <v>1</v>
      </c>
      <c r="BG150" s="110">
        <v>1</v>
      </c>
      <c r="BH150" s="110">
        <v>1</v>
      </c>
      <c r="BI150" s="110">
        <v>1</v>
      </c>
      <c r="BJ150" s="110">
        <v>1</v>
      </c>
      <c r="BK150" s="110">
        <v>1</v>
      </c>
      <c r="BL150" s="110">
        <v>1</v>
      </c>
      <c r="BM150" s="110">
        <v>1</v>
      </c>
      <c r="BN150" s="110">
        <v>1</v>
      </c>
      <c r="BO150" s="110">
        <v>1</v>
      </c>
      <c r="BP150" s="110">
        <v>1</v>
      </c>
      <c r="BQ150" s="110">
        <v>1</v>
      </c>
      <c r="BR150" s="110">
        <v>1</v>
      </c>
      <c r="BS150" s="110">
        <v>1</v>
      </c>
      <c r="BT150" s="110">
        <v>1</v>
      </c>
      <c r="BU150" s="110">
        <v>1</v>
      </c>
      <c r="BV150" s="110">
        <v>1</v>
      </c>
      <c r="BW150" s="110">
        <v>1</v>
      </c>
      <c r="BX150" s="110">
        <v>1</v>
      </c>
      <c r="BY150" s="110">
        <v>1</v>
      </c>
      <c r="BZ150" s="110">
        <v>1</v>
      </c>
      <c r="CA150" s="110">
        <v>1</v>
      </c>
      <c r="CB150" s="110">
        <v>1</v>
      </c>
      <c r="CC150" s="110">
        <v>1</v>
      </c>
      <c r="CD150" s="110">
        <v>1</v>
      </c>
      <c r="CE150" s="110">
        <v>1</v>
      </c>
      <c r="CF150" s="396"/>
      <c r="CG150" s="110">
        <f>+G150</f>
        <v>0</v>
      </c>
      <c r="CH150" s="110">
        <f>+K150</f>
        <v>0</v>
      </c>
      <c r="CI150" s="110">
        <f>+O150</f>
        <v>0</v>
      </c>
      <c r="CJ150" s="110">
        <f>+S150</f>
        <v>0</v>
      </c>
      <c r="CK150" s="110">
        <f>+W150</f>
        <v>0</v>
      </c>
      <c r="CL150" s="110">
        <f>+AA150</f>
        <v>0</v>
      </c>
      <c r="CM150" s="110">
        <f>+AE150</f>
        <v>0</v>
      </c>
      <c r="CN150" s="110">
        <f>+AI150</f>
        <v>1</v>
      </c>
      <c r="CO150" s="110">
        <f>+AM150</f>
        <v>1</v>
      </c>
      <c r="CP150" s="110">
        <f>+AQ150</f>
        <v>1</v>
      </c>
      <c r="CQ150" s="110">
        <f>+AU150</f>
        <v>1</v>
      </c>
      <c r="CR150" s="110">
        <f>+AY150</f>
        <v>1</v>
      </c>
      <c r="CS150" s="110">
        <f>+BC150</f>
        <v>1</v>
      </c>
      <c r="CT150" s="110">
        <f>+BG150</f>
        <v>1</v>
      </c>
      <c r="CU150" s="110">
        <f>+BK150</f>
        <v>1</v>
      </c>
      <c r="CV150" s="110">
        <f>+BO150</f>
        <v>1</v>
      </c>
      <c r="CW150" s="110">
        <v>1</v>
      </c>
      <c r="CX150" s="110">
        <v>1</v>
      </c>
      <c r="CY150" s="110">
        <v>1</v>
      </c>
      <c r="CZ150" s="110">
        <v>1</v>
      </c>
    </row>
    <row r="151" spans="2:104">
      <c r="B151" s="115" t="s">
        <v>31</v>
      </c>
      <c r="C151" s="116" t="s">
        <v>11</v>
      </c>
      <c r="D151" s="116"/>
      <c r="E151" s="116"/>
      <c r="F151" s="116"/>
      <c r="G151" s="116"/>
      <c r="H151" s="116"/>
      <c r="I151" s="116"/>
      <c r="J151" s="116"/>
      <c r="K151" s="116"/>
      <c r="L151" s="116"/>
      <c r="M151" s="116"/>
      <c r="N151" s="115"/>
      <c r="O151" s="115"/>
      <c r="P151" s="115"/>
      <c r="Q151" s="115"/>
      <c r="R151" s="115"/>
      <c r="S151" s="115"/>
      <c r="T151" s="115"/>
      <c r="U151" s="115"/>
      <c r="V151" s="115"/>
      <c r="W151" s="115"/>
      <c r="X151" s="115"/>
      <c r="Y151" s="115"/>
      <c r="Z151" s="115"/>
      <c r="AA151" s="115"/>
      <c r="AB151" s="115"/>
      <c r="AC151" s="115"/>
      <c r="AD151" s="115"/>
      <c r="AE151" s="115"/>
      <c r="AF151" s="115"/>
      <c r="AG151" s="115"/>
      <c r="AH151" s="115"/>
      <c r="AI151" s="119"/>
      <c r="AJ151" s="119"/>
      <c r="AK151" s="119"/>
      <c r="AL151" s="119"/>
      <c r="AM151" s="119"/>
      <c r="AN151" s="119">
        <v>0.5</v>
      </c>
      <c r="AO151" s="119">
        <v>0.5</v>
      </c>
      <c r="AP151" s="119">
        <v>0.5</v>
      </c>
      <c r="AQ151" s="119">
        <v>0.5</v>
      </c>
      <c r="AR151" s="119">
        <v>0.5</v>
      </c>
      <c r="AS151" s="119">
        <v>0.5</v>
      </c>
      <c r="AT151" s="119">
        <v>0.5</v>
      </c>
      <c r="AU151" s="119">
        <v>0.5</v>
      </c>
      <c r="AV151" s="119">
        <v>0.5</v>
      </c>
      <c r="AW151" s="119">
        <v>0.5</v>
      </c>
      <c r="AX151" s="119">
        <v>0.5</v>
      </c>
      <c r="AY151" s="119">
        <v>0.5</v>
      </c>
      <c r="AZ151" s="119">
        <v>0.5</v>
      </c>
      <c r="BA151" s="119">
        <v>0.5</v>
      </c>
      <c r="BB151" s="119">
        <v>0.5</v>
      </c>
      <c r="BC151" s="119">
        <v>0.5</v>
      </c>
      <c r="BD151" s="119">
        <v>0.5</v>
      </c>
      <c r="BE151" s="119">
        <v>0.5</v>
      </c>
      <c r="BF151" s="119">
        <v>0.5</v>
      </c>
      <c r="BG151" s="119">
        <v>0.5</v>
      </c>
      <c r="BH151" s="119">
        <v>0.7</v>
      </c>
      <c r="BI151" s="119">
        <v>0.7</v>
      </c>
      <c r="BJ151" s="119">
        <v>0.7</v>
      </c>
      <c r="BK151" s="119">
        <v>0.7</v>
      </c>
      <c r="BL151" s="119">
        <v>0.7</v>
      </c>
      <c r="BM151" s="119">
        <v>0.7</v>
      </c>
      <c r="BN151" s="119">
        <v>0.7</v>
      </c>
      <c r="BO151" s="119">
        <v>0.7</v>
      </c>
      <c r="BP151" s="119">
        <v>0.7</v>
      </c>
      <c r="BQ151" s="119">
        <v>0.7</v>
      </c>
      <c r="BR151" s="119">
        <v>0.7</v>
      </c>
      <c r="BS151" s="119">
        <v>0.7</v>
      </c>
      <c r="BT151" s="119">
        <v>0.7</v>
      </c>
      <c r="BU151" s="119">
        <v>0.7</v>
      </c>
      <c r="BV151" s="119">
        <v>0.7</v>
      </c>
      <c r="BW151" s="119">
        <v>0.7</v>
      </c>
      <c r="BX151" s="119">
        <v>0.7</v>
      </c>
      <c r="BY151" s="119">
        <v>0.7</v>
      </c>
      <c r="BZ151" s="119">
        <v>0.7</v>
      </c>
      <c r="CA151" s="119">
        <v>0.7</v>
      </c>
      <c r="CB151" s="119">
        <v>0.7</v>
      </c>
      <c r="CC151" s="119">
        <v>0.7</v>
      </c>
      <c r="CD151" s="119">
        <v>0.7</v>
      </c>
      <c r="CE151" s="119">
        <v>0.7</v>
      </c>
      <c r="CF151" s="396"/>
      <c r="CG151" s="119">
        <f>+G151</f>
        <v>0</v>
      </c>
      <c r="CH151" s="119">
        <f>+K151</f>
        <v>0</v>
      </c>
      <c r="CI151" s="119">
        <f>+O151</f>
        <v>0</v>
      </c>
      <c r="CJ151" s="119">
        <f>+S151</f>
        <v>0</v>
      </c>
      <c r="CK151" s="119">
        <f>+W151</f>
        <v>0</v>
      </c>
      <c r="CL151" s="119">
        <f>+AA151</f>
        <v>0</v>
      </c>
      <c r="CM151" s="119">
        <f>+AE151</f>
        <v>0</v>
      </c>
      <c r="CN151" s="119">
        <f>+AI151</f>
        <v>0</v>
      </c>
      <c r="CO151" s="119">
        <f>+AM151</f>
        <v>0</v>
      </c>
      <c r="CP151" s="119">
        <f>+AQ151</f>
        <v>0.5</v>
      </c>
      <c r="CQ151" s="119">
        <f>+AU151</f>
        <v>0.5</v>
      </c>
      <c r="CR151" s="119">
        <f>+AY151</f>
        <v>0.5</v>
      </c>
      <c r="CS151" s="119">
        <f>+BC151</f>
        <v>0.5</v>
      </c>
      <c r="CT151" s="119">
        <f>+BG151</f>
        <v>0.5</v>
      </c>
      <c r="CU151" s="119">
        <f>+BK151</f>
        <v>0.7</v>
      </c>
      <c r="CV151" s="119">
        <f>+BO151</f>
        <v>0.7</v>
      </c>
      <c r="CW151" s="119">
        <v>0.7</v>
      </c>
      <c r="CX151" s="119">
        <v>0.7</v>
      </c>
      <c r="CY151" s="119">
        <v>0.7</v>
      </c>
      <c r="CZ151" s="119">
        <v>0.7</v>
      </c>
    </row>
    <row r="152" spans="2:104">
      <c r="CF152" s="396"/>
    </row>
    <row r="153" spans="2:104">
      <c r="B153" s="86" t="str">
        <f>IF(Portfolio!CE$3=SOURCE!$A$1,SOURCE!D11,SOURCE!E11)</f>
        <v>ABL Próprio</v>
      </c>
      <c r="C153" s="87" t="str">
        <f>C6</f>
        <v>Estado</v>
      </c>
      <c r="D153" s="88" t="str">
        <f>D6</f>
        <v>1T06</v>
      </c>
      <c r="E153" s="88" t="str">
        <f t="shared" ref="E153:BP153" si="482">E6</f>
        <v>2T06</v>
      </c>
      <c r="F153" s="88" t="str">
        <f t="shared" si="482"/>
        <v>3T06</v>
      </c>
      <c r="G153" s="88" t="str">
        <f t="shared" si="482"/>
        <v>4T06</v>
      </c>
      <c r="H153" s="88" t="str">
        <f t="shared" si="482"/>
        <v>1T07</v>
      </c>
      <c r="I153" s="88" t="str">
        <f t="shared" si="482"/>
        <v>2T07</v>
      </c>
      <c r="J153" s="88" t="str">
        <f t="shared" si="482"/>
        <v>3T07</v>
      </c>
      <c r="K153" s="88" t="str">
        <f t="shared" si="482"/>
        <v>4T07</v>
      </c>
      <c r="L153" s="88" t="str">
        <f t="shared" si="482"/>
        <v>1T08</v>
      </c>
      <c r="M153" s="88" t="str">
        <f t="shared" si="482"/>
        <v>2T08</v>
      </c>
      <c r="N153" s="88" t="str">
        <f t="shared" si="482"/>
        <v>3T08</v>
      </c>
      <c r="O153" s="88" t="str">
        <f t="shared" si="482"/>
        <v>4T08</v>
      </c>
      <c r="P153" s="88" t="str">
        <f t="shared" si="482"/>
        <v>1T09</v>
      </c>
      <c r="Q153" s="88" t="str">
        <f t="shared" si="482"/>
        <v>2T09</v>
      </c>
      <c r="R153" s="88" t="str">
        <f t="shared" si="482"/>
        <v>3T09</v>
      </c>
      <c r="S153" s="88" t="str">
        <f t="shared" si="482"/>
        <v>4T09</v>
      </c>
      <c r="T153" s="88" t="str">
        <f t="shared" si="482"/>
        <v>1T10</v>
      </c>
      <c r="U153" s="88" t="str">
        <f t="shared" si="482"/>
        <v>2T10</v>
      </c>
      <c r="V153" s="88" t="str">
        <f t="shared" si="482"/>
        <v>3T10</v>
      </c>
      <c r="W153" s="88" t="str">
        <f t="shared" si="482"/>
        <v>4T10</v>
      </c>
      <c r="X153" s="88" t="str">
        <f t="shared" si="482"/>
        <v>1T11</v>
      </c>
      <c r="Y153" s="88" t="str">
        <f t="shared" si="482"/>
        <v>2T11</v>
      </c>
      <c r="Z153" s="88" t="str">
        <f t="shared" si="482"/>
        <v>3T11</v>
      </c>
      <c r="AA153" s="88" t="str">
        <f t="shared" si="482"/>
        <v>4T11</v>
      </c>
      <c r="AB153" s="88" t="str">
        <f t="shared" si="482"/>
        <v>1T12</v>
      </c>
      <c r="AC153" s="88" t="str">
        <f t="shared" si="482"/>
        <v>2T12</v>
      </c>
      <c r="AD153" s="88" t="str">
        <f t="shared" si="482"/>
        <v>3T12</v>
      </c>
      <c r="AE153" s="88" t="str">
        <f t="shared" si="482"/>
        <v>4T12</v>
      </c>
      <c r="AF153" s="88" t="str">
        <f t="shared" si="482"/>
        <v>1T13</v>
      </c>
      <c r="AG153" s="88" t="str">
        <f t="shared" si="482"/>
        <v>2T13</v>
      </c>
      <c r="AH153" s="88" t="str">
        <f t="shared" si="482"/>
        <v>3T13</v>
      </c>
      <c r="AI153" s="88" t="str">
        <f t="shared" si="482"/>
        <v>4T13</v>
      </c>
      <c r="AJ153" s="88" t="str">
        <f t="shared" si="482"/>
        <v>1T14</v>
      </c>
      <c r="AK153" s="88" t="str">
        <f t="shared" si="482"/>
        <v>2T14</v>
      </c>
      <c r="AL153" s="88" t="str">
        <f t="shared" si="482"/>
        <v>3T14</v>
      </c>
      <c r="AM153" s="88" t="str">
        <f t="shared" si="482"/>
        <v>4T14</v>
      </c>
      <c r="AN153" s="88" t="str">
        <f t="shared" si="482"/>
        <v>1T15</v>
      </c>
      <c r="AO153" s="88" t="str">
        <f t="shared" si="482"/>
        <v>2T15</v>
      </c>
      <c r="AP153" s="88" t="str">
        <f t="shared" si="482"/>
        <v>3T15</v>
      </c>
      <c r="AQ153" s="88" t="str">
        <f t="shared" si="482"/>
        <v>4T15</v>
      </c>
      <c r="AR153" s="88" t="str">
        <f t="shared" si="482"/>
        <v>1T16</v>
      </c>
      <c r="AS153" s="88" t="str">
        <f t="shared" si="482"/>
        <v>2T16</v>
      </c>
      <c r="AT153" s="88" t="str">
        <f t="shared" si="482"/>
        <v>3T16</v>
      </c>
      <c r="AU153" s="88" t="str">
        <f t="shared" si="482"/>
        <v>4T16</v>
      </c>
      <c r="AV153" s="88" t="str">
        <f t="shared" si="482"/>
        <v>1T17</v>
      </c>
      <c r="AW153" s="88" t="str">
        <f t="shared" si="482"/>
        <v>2T17</v>
      </c>
      <c r="AX153" s="88" t="str">
        <f t="shared" si="482"/>
        <v>3T17</v>
      </c>
      <c r="AY153" s="88" t="str">
        <f t="shared" si="482"/>
        <v>4T17</v>
      </c>
      <c r="AZ153" s="88" t="str">
        <f t="shared" si="482"/>
        <v>1T18</v>
      </c>
      <c r="BA153" s="88" t="str">
        <f t="shared" si="482"/>
        <v>2T18</v>
      </c>
      <c r="BB153" s="88" t="str">
        <f t="shared" si="482"/>
        <v>3T18</v>
      </c>
      <c r="BC153" s="88" t="str">
        <f t="shared" si="482"/>
        <v>4T18</v>
      </c>
      <c r="BD153" s="88" t="str">
        <f t="shared" si="482"/>
        <v>1T19</v>
      </c>
      <c r="BE153" s="88" t="str">
        <f t="shared" si="482"/>
        <v>2T19</v>
      </c>
      <c r="BF153" s="88" t="str">
        <f t="shared" si="482"/>
        <v>3T19</v>
      </c>
      <c r="BG153" s="88" t="str">
        <f t="shared" si="482"/>
        <v>4T19</v>
      </c>
      <c r="BH153" s="88" t="str">
        <f t="shared" si="482"/>
        <v>1T20</v>
      </c>
      <c r="BI153" s="88" t="str">
        <f t="shared" si="482"/>
        <v>2T20</v>
      </c>
      <c r="BJ153" s="88" t="str">
        <f t="shared" si="482"/>
        <v>3T20</v>
      </c>
      <c r="BK153" s="88" t="str">
        <f t="shared" si="482"/>
        <v>4T20</v>
      </c>
      <c r="BL153" s="88" t="str">
        <f t="shared" si="482"/>
        <v>1T21</v>
      </c>
      <c r="BM153" s="88" t="str">
        <f t="shared" si="482"/>
        <v>2T21</v>
      </c>
      <c r="BN153" s="88" t="str">
        <f t="shared" si="482"/>
        <v>3T21</v>
      </c>
      <c r="BO153" s="88" t="str">
        <f t="shared" si="482"/>
        <v>4T21</v>
      </c>
      <c r="BP153" s="88" t="str">
        <f t="shared" si="482"/>
        <v>1T22</v>
      </c>
      <c r="BQ153" s="88" t="str">
        <f t="shared" ref="BQ153:BU153" si="483">BQ6</f>
        <v>2T22</v>
      </c>
      <c r="BR153" s="88" t="str">
        <f t="shared" si="483"/>
        <v>3T22</v>
      </c>
      <c r="BS153" s="88" t="str">
        <f t="shared" si="483"/>
        <v>4T22</v>
      </c>
      <c r="BT153" s="88" t="str">
        <f t="shared" si="483"/>
        <v>1T23</v>
      </c>
      <c r="BU153" s="88" t="str">
        <f t="shared" si="483"/>
        <v>2T23</v>
      </c>
      <c r="BV153" s="88" t="str">
        <f t="shared" ref="BV153:BZ153" si="484">BV6</f>
        <v>3T23</v>
      </c>
      <c r="BW153" s="88" t="str">
        <f t="shared" si="484"/>
        <v>4T23</v>
      </c>
      <c r="BX153" s="88" t="str">
        <f t="shared" si="484"/>
        <v>1T24</v>
      </c>
      <c r="BY153" s="88" t="str">
        <f t="shared" si="484"/>
        <v>2T24</v>
      </c>
      <c r="BZ153" s="88" t="str">
        <f t="shared" si="484"/>
        <v>3T24</v>
      </c>
      <c r="CA153" s="88" t="str">
        <f t="shared" ref="CA153:CB153" si="485">CA6</f>
        <v>4T24</v>
      </c>
      <c r="CB153" s="88" t="str">
        <f t="shared" si="485"/>
        <v>1T25</v>
      </c>
      <c r="CC153" s="88" t="str">
        <f t="shared" ref="CC153:CE153" si="486">CC6</f>
        <v>2T25</v>
      </c>
      <c r="CD153" s="88" t="str">
        <f t="shared" si="486"/>
        <v>3T25</v>
      </c>
      <c r="CE153" s="88" t="str">
        <f t="shared" si="486"/>
        <v>4T25</v>
      </c>
      <c r="CF153" s="396"/>
      <c r="CG153" s="231">
        <v>2006</v>
      </c>
      <c r="CH153" s="231">
        <v>2007</v>
      </c>
      <c r="CI153" s="231">
        <v>2008</v>
      </c>
      <c r="CJ153" s="231">
        <v>2009</v>
      </c>
      <c r="CK153" s="231">
        <v>2010</v>
      </c>
      <c r="CL153" s="231">
        <v>2011</v>
      </c>
      <c r="CM153" s="231">
        <v>2012</v>
      </c>
      <c r="CN153" s="231">
        <v>2013</v>
      </c>
      <c r="CO153" s="231">
        <v>2014</v>
      </c>
      <c r="CP153" s="231">
        <v>2015</v>
      </c>
      <c r="CQ153" s="231">
        <v>2016</v>
      </c>
      <c r="CR153" s="231">
        <v>2017</v>
      </c>
      <c r="CS153" s="231">
        <v>2018</v>
      </c>
      <c r="CT153" s="231">
        <v>2019</v>
      </c>
      <c r="CU153" s="231">
        <v>2020</v>
      </c>
      <c r="CV153" s="231">
        <v>2021</v>
      </c>
      <c r="CW153" s="231">
        <v>2022</v>
      </c>
      <c r="CX153" s="231">
        <v>2023</v>
      </c>
      <c r="CY153" s="231">
        <v>2024</v>
      </c>
      <c r="CZ153" s="231">
        <v>2025</v>
      </c>
    </row>
    <row r="154" spans="2:104">
      <c r="B154" s="77" t="s">
        <v>30</v>
      </c>
      <c r="C154" s="78" t="s">
        <v>6</v>
      </c>
      <c r="G154" s="77"/>
      <c r="H154" s="77"/>
      <c r="I154" s="77"/>
      <c r="J154" s="77"/>
      <c r="K154" s="77"/>
      <c r="L154" s="77"/>
      <c r="M154" s="77"/>
      <c r="AI154" s="206">
        <f t="shared" ref="AI154:BD154" si="487">AI150*AI146</f>
        <v>74198</v>
      </c>
      <c r="AJ154" s="206">
        <f t="shared" si="487"/>
        <v>74198</v>
      </c>
      <c r="AK154" s="206">
        <f t="shared" si="487"/>
        <v>74198</v>
      </c>
      <c r="AL154" s="206">
        <f t="shared" si="487"/>
        <v>74198</v>
      </c>
      <c r="AM154" s="206">
        <f t="shared" si="487"/>
        <v>74198</v>
      </c>
      <c r="AN154" s="206">
        <f t="shared" si="487"/>
        <v>74198</v>
      </c>
      <c r="AO154" s="206">
        <f t="shared" si="487"/>
        <v>74198</v>
      </c>
      <c r="AP154" s="206">
        <f t="shared" si="487"/>
        <v>74198</v>
      </c>
      <c r="AQ154" s="206">
        <f t="shared" si="487"/>
        <v>74198</v>
      </c>
      <c r="AR154" s="206">
        <f t="shared" si="487"/>
        <v>74198</v>
      </c>
      <c r="AS154" s="206">
        <f t="shared" si="487"/>
        <v>74198</v>
      </c>
      <c r="AT154" s="206">
        <f t="shared" si="487"/>
        <v>74198</v>
      </c>
      <c r="AU154" s="206">
        <f t="shared" si="487"/>
        <v>74198</v>
      </c>
      <c r="AV154" s="206">
        <f t="shared" si="487"/>
        <v>74198</v>
      </c>
      <c r="AW154" s="206">
        <f t="shared" si="487"/>
        <v>74198</v>
      </c>
      <c r="AX154" s="206">
        <f t="shared" si="487"/>
        <v>74198</v>
      </c>
      <c r="AY154" s="206">
        <f t="shared" si="487"/>
        <v>74198</v>
      </c>
      <c r="AZ154" s="206">
        <f t="shared" si="487"/>
        <v>74198</v>
      </c>
      <c r="BA154" s="206">
        <f t="shared" si="487"/>
        <v>74198</v>
      </c>
      <c r="BB154" s="206">
        <f t="shared" si="487"/>
        <v>74198</v>
      </c>
      <c r="BC154" s="206">
        <f t="shared" si="487"/>
        <v>74198</v>
      </c>
      <c r="BD154" s="206">
        <f t="shared" si="487"/>
        <v>74198</v>
      </c>
      <c r="BE154" s="206">
        <v>74198</v>
      </c>
      <c r="BF154" s="206">
        <v>74198</v>
      </c>
      <c r="BG154" s="206">
        <v>74198</v>
      </c>
      <c r="BH154" s="206">
        <v>74198</v>
      </c>
      <c r="BI154" s="206">
        <v>74198</v>
      </c>
      <c r="BJ154" s="94">
        <f t="shared" ref="BJ154:BS154" si="488">BJ150*BJ146</f>
        <v>37280</v>
      </c>
      <c r="BK154" s="94">
        <f t="shared" si="488"/>
        <v>37280</v>
      </c>
      <c r="BL154" s="94">
        <f t="shared" si="488"/>
        <v>37280</v>
      </c>
      <c r="BM154" s="94">
        <f t="shared" si="488"/>
        <v>37280</v>
      </c>
      <c r="BN154" s="94">
        <f t="shared" si="488"/>
        <v>37280</v>
      </c>
      <c r="BO154" s="107">
        <f t="shared" si="488"/>
        <v>37280</v>
      </c>
      <c r="BP154" s="107">
        <f t="shared" si="488"/>
        <v>37280</v>
      </c>
      <c r="BQ154" s="107">
        <f t="shared" si="488"/>
        <v>37280</v>
      </c>
      <c r="BR154" s="107">
        <f t="shared" si="488"/>
        <v>37280</v>
      </c>
      <c r="BS154" s="107">
        <f t="shared" si="488"/>
        <v>37280</v>
      </c>
      <c r="BT154" s="107">
        <v>37280</v>
      </c>
      <c r="BU154" s="107">
        <f>BU150*BU146</f>
        <v>37280</v>
      </c>
      <c r="BV154" s="107">
        <f t="shared" ref="BV154:BW155" si="489">BV150*BV146</f>
        <v>37280</v>
      </c>
      <c r="BW154" s="107">
        <f t="shared" si="489"/>
        <v>37280</v>
      </c>
      <c r="BX154" s="107">
        <f t="shared" ref="BX154:CB154" si="490">BX150*BX146</f>
        <v>37280</v>
      </c>
      <c r="BY154" s="107">
        <f t="shared" si="490"/>
        <v>37280</v>
      </c>
      <c r="BZ154" s="107">
        <f t="shared" si="490"/>
        <v>37280</v>
      </c>
      <c r="CA154" s="107">
        <f t="shared" si="490"/>
        <v>37280</v>
      </c>
      <c r="CB154" s="107">
        <f t="shared" si="490"/>
        <v>37280</v>
      </c>
      <c r="CC154" s="107">
        <f t="shared" ref="CC154:CE155" si="491">CC150*CC146</f>
        <v>37280</v>
      </c>
      <c r="CD154" s="107">
        <f t="shared" si="491"/>
        <v>37280</v>
      </c>
      <c r="CE154" s="107">
        <f t="shared" si="491"/>
        <v>37280</v>
      </c>
      <c r="CF154" s="396"/>
      <c r="CG154" s="107">
        <f t="shared" ref="CG154:CW154" si="492">CG150*CG146</f>
        <v>0</v>
      </c>
      <c r="CH154" s="107">
        <f t="shared" si="492"/>
        <v>0</v>
      </c>
      <c r="CI154" s="107">
        <f t="shared" si="492"/>
        <v>0</v>
      </c>
      <c r="CJ154" s="107">
        <f t="shared" si="492"/>
        <v>0</v>
      </c>
      <c r="CK154" s="107">
        <f t="shared" si="492"/>
        <v>0</v>
      </c>
      <c r="CL154" s="107">
        <f t="shared" si="492"/>
        <v>0</v>
      </c>
      <c r="CM154" s="107">
        <f t="shared" si="492"/>
        <v>0</v>
      </c>
      <c r="CN154" s="107">
        <f t="shared" si="492"/>
        <v>74198</v>
      </c>
      <c r="CO154" s="107">
        <f t="shared" si="492"/>
        <v>74198</v>
      </c>
      <c r="CP154" s="107">
        <f t="shared" si="492"/>
        <v>74198</v>
      </c>
      <c r="CQ154" s="107">
        <f t="shared" si="492"/>
        <v>74198</v>
      </c>
      <c r="CR154" s="107">
        <f t="shared" si="492"/>
        <v>74198</v>
      </c>
      <c r="CS154" s="107">
        <f t="shared" si="492"/>
        <v>74198</v>
      </c>
      <c r="CT154" s="107">
        <f t="shared" si="492"/>
        <v>74198</v>
      </c>
      <c r="CU154" s="107">
        <f t="shared" si="492"/>
        <v>37280</v>
      </c>
      <c r="CV154" s="107">
        <f t="shared" si="492"/>
        <v>37280</v>
      </c>
      <c r="CW154" s="107">
        <f t="shared" si="492"/>
        <v>37280</v>
      </c>
      <c r="CX154" s="107">
        <f t="shared" ref="CX154:CZ155" si="493">CX150*CX146</f>
        <v>37280</v>
      </c>
      <c r="CY154" s="107">
        <f t="shared" si="493"/>
        <v>37280</v>
      </c>
      <c r="CZ154" s="107">
        <f t="shared" si="493"/>
        <v>37280</v>
      </c>
    </row>
    <row r="155" spans="2:104">
      <c r="B155" s="115" t="s">
        <v>31</v>
      </c>
      <c r="C155" s="116" t="s">
        <v>11</v>
      </c>
      <c r="D155" s="116"/>
      <c r="E155" s="116"/>
      <c r="F155" s="116"/>
      <c r="G155" s="116"/>
      <c r="H155" s="116"/>
      <c r="I155" s="116"/>
      <c r="J155" s="116"/>
      <c r="K155" s="116"/>
      <c r="L155" s="116"/>
      <c r="M155" s="116"/>
      <c r="N155" s="115"/>
      <c r="O155" s="115"/>
      <c r="P155" s="115"/>
      <c r="Q155" s="115"/>
      <c r="R155" s="115"/>
      <c r="S155" s="115"/>
      <c r="T155" s="115"/>
      <c r="U155" s="115"/>
      <c r="V155" s="115"/>
      <c r="W155" s="115"/>
      <c r="X155" s="115"/>
      <c r="Y155" s="115"/>
      <c r="Z155" s="115"/>
      <c r="AA155" s="115"/>
      <c r="AB155" s="115"/>
      <c r="AC155" s="115"/>
      <c r="AD155" s="115"/>
      <c r="AE155" s="115"/>
      <c r="AF155" s="115"/>
      <c r="AG155" s="115"/>
      <c r="AH155" s="115"/>
      <c r="AI155" s="117"/>
      <c r="AJ155" s="117"/>
      <c r="AK155" s="117"/>
      <c r="AL155" s="117"/>
      <c r="AM155" s="117"/>
      <c r="AN155" s="117">
        <f t="shared" ref="AN155:BI155" si="494">AN151*AN147</f>
        <v>6680</v>
      </c>
      <c r="AO155" s="117">
        <f t="shared" si="494"/>
        <v>6680</v>
      </c>
      <c r="AP155" s="117">
        <f t="shared" si="494"/>
        <v>6680</v>
      </c>
      <c r="AQ155" s="117">
        <f t="shared" si="494"/>
        <v>6680</v>
      </c>
      <c r="AR155" s="117">
        <f t="shared" si="494"/>
        <v>6680</v>
      </c>
      <c r="AS155" s="117">
        <f t="shared" si="494"/>
        <v>6680</v>
      </c>
      <c r="AT155" s="117">
        <f t="shared" si="494"/>
        <v>6680</v>
      </c>
      <c r="AU155" s="117">
        <f t="shared" si="494"/>
        <v>6680</v>
      </c>
      <c r="AV155" s="117">
        <f t="shared" si="494"/>
        <v>6680</v>
      </c>
      <c r="AW155" s="117">
        <f t="shared" si="494"/>
        <v>6680</v>
      </c>
      <c r="AX155" s="117">
        <f t="shared" si="494"/>
        <v>6680</v>
      </c>
      <c r="AY155" s="117">
        <f t="shared" si="494"/>
        <v>6680</v>
      </c>
      <c r="AZ155" s="117">
        <f t="shared" si="494"/>
        <v>6680</v>
      </c>
      <c r="BA155" s="117">
        <f t="shared" si="494"/>
        <v>6680</v>
      </c>
      <c r="BB155" s="117">
        <f t="shared" si="494"/>
        <v>6680</v>
      </c>
      <c r="BC155" s="117">
        <f t="shared" si="494"/>
        <v>6680</v>
      </c>
      <c r="BD155" s="117">
        <f t="shared" si="494"/>
        <v>6680</v>
      </c>
      <c r="BE155" s="117">
        <f t="shared" si="494"/>
        <v>6680</v>
      </c>
      <c r="BF155" s="117">
        <f t="shared" si="494"/>
        <v>6680</v>
      </c>
      <c r="BG155" s="117">
        <f t="shared" si="494"/>
        <v>6680</v>
      </c>
      <c r="BH155" s="117">
        <f t="shared" si="494"/>
        <v>9352</v>
      </c>
      <c r="BI155" s="117">
        <f t="shared" si="494"/>
        <v>9352</v>
      </c>
      <c r="BJ155" s="205">
        <f t="shared" ref="BJ155:BS155" si="495">BJ151*BJ147</f>
        <v>9352</v>
      </c>
      <c r="BK155" s="117">
        <f t="shared" si="495"/>
        <v>9352</v>
      </c>
      <c r="BL155" s="117">
        <f t="shared" si="495"/>
        <v>9311.4</v>
      </c>
      <c r="BM155" s="117">
        <f t="shared" si="495"/>
        <v>9311.4</v>
      </c>
      <c r="BN155" s="117">
        <f t="shared" si="495"/>
        <v>9311.4</v>
      </c>
      <c r="BO155" s="205">
        <f t="shared" si="495"/>
        <v>9311.4</v>
      </c>
      <c r="BP155" s="205">
        <f t="shared" si="495"/>
        <v>9311.4</v>
      </c>
      <c r="BQ155" s="205">
        <f t="shared" si="495"/>
        <v>9311.4</v>
      </c>
      <c r="BR155" s="205">
        <f t="shared" si="495"/>
        <v>9311.4</v>
      </c>
      <c r="BS155" s="205">
        <f t="shared" si="495"/>
        <v>9311.4</v>
      </c>
      <c r="BT155" s="205">
        <v>9311.4</v>
      </c>
      <c r="BU155" s="205">
        <f>BU151*BU147</f>
        <v>9311.4</v>
      </c>
      <c r="BV155" s="205">
        <f t="shared" si="489"/>
        <v>9311.4</v>
      </c>
      <c r="BW155" s="205">
        <f t="shared" si="489"/>
        <v>9311.4</v>
      </c>
      <c r="BX155" s="205">
        <f t="shared" ref="BX155" si="496">BX151*BX147</f>
        <v>9311.4</v>
      </c>
      <c r="BY155" s="205">
        <f>BY151*BY147</f>
        <v>9311.4</v>
      </c>
      <c r="BZ155" s="205">
        <f>BZ151*BZ147</f>
        <v>9311.4</v>
      </c>
      <c r="CA155" s="205">
        <f>CA151*CA147</f>
        <v>9311.4</v>
      </c>
      <c r="CB155" s="205">
        <f>CB151*CB147</f>
        <v>9311.4</v>
      </c>
      <c r="CC155" s="205">
        <f t="shared" si="491"/>
        <v>9311.4</v>
      </c>
      <c r="CD155" s="205">
        <f t="shared" si="491"/>
        <v>9311.4</v>
      </c>
      <c r="CE155" s="205">
        <f t="shared" si="491"/>
        <v>9311.4</v>
      </c>
      <c r="CF155" s="396"/>
      <c r="CG155" s="205">
        <f t="shared" ref="CG155:CW155" si="497">CG151*CG147</f>
        <v>0</v>
      </c>
      <c r="CH155" s="205">
        <f t="shared" si="497"/>
        <v>0</v>
      </c>
      <c r="CI155" s="205">
        <f t="shared" si="497"/>
        <v>0</v>
      </c>
      <c r="CJ155" s="205">
        <f t="shared" si="497"/>
        <v>0</v>
      </c>
      <c r="CK155" s="205">
        <f t="shared" si="497"/>
        <v>0</v>
      </c>
      <c r="CL155" s="205">
        <f t="shared" si="497"/>
        <v>0</v>
      </c>
      <c r="CM155" s="205">
        <f t="shared" si="497"/>
        <v>0</v>
      </c>
      <c r="CN155" s="205">
        <f t="shared" si="497"/>
        <v>0</v>
      </c>
      <c r="CO155" s="205">
        <f t="shared" si="497"/>
        <v>0</v>
      </c>
      <c r="CP155" s="205">
        <f t="shared" si="497"/>
        <v>6680</v>
      </c>
      <c r="CQ155" s="205">
        <f t="shared" si="497"/>
        <v>6680</v>
      </c>
      <c r="CR155" s="205">
        <f t="shared" si="497"/>
        <v>6680</v>
      </c>
      <c r="CS155" s="205">
        <f t="shared" si="497"/>
        <v>6680</v>
      </c>
      <c r="CT155" s="205">
        <f t="shared" si="497"/>
        <v>6680</v>
      </c>
      <c r="CU155" s="205">
        <f t="shared" si="497"/>
        <v>9352</v>
      </c>
      <c r="CV155" s="205">
        <f t="shared" si="497"/>
        <v>9311.4</v>
      </c>
      <c r="CW155" s="205">
        <f t="shared" si="497"/>
        <v>9311.4</v>
      </c>
      <c r="CX155" s="205">
        <f t="shared" si="493"/>
        <v>9311.4</v>
      </c>
      <c r="CY155" s="205">
        <f t="shared" si="493"/>
        <v>9311.4</v>
      </c>
      <c r="CZ155" s="205">
        <f t="shared" si="493"/>
        <v>9311.4</v>
      </c>
    </row>
    <row r="156" spans="2:104">
      <c r="CF156" s="396"/>
    </row>
    <row r="157" spans="2:104">
      <c r="B157" s="86" t="str">
        <f>IF(Portfolio!CE$3=SOURCE!$A$1,SOURCE!D14,SOURCE!E14)</f>
        <v>Taxa de Ocupação Média</v>
      </c>
      <c r="C157" s="87" t="str">
        <f>C6</f>
        <v>Estado</v>
      </c>
      <c r="D157" s="88" t="str">
        <f>D6</f>
        <v>1T06</v>
      </c>
      <c r="E157" s="88" t="str">
        <f t="shared" ref="E157:BP157" si="498">E6</f>
        <v>2T06</v>
      </c>
      <c r="F157" s="88" t="str">
        <f t="shared" si="498"/>
        <v>3T06</v>
      </c>
      <c r="G157" s="88" t="str">
        <f t="shared" si="498"/>
        <v>4T06</v>
      </c>
      <c r="H157" s="88" t="str">
        <f t="shared" si="498"/>
        <v>1T07</v>
      </c>
      <c r="I157" s="88" t="str">
        <f t="shared" si="498"/>
        <v>2T07</v>
      </c>
      <c r="J157" s="88" t="str">
        <f t="shared" si="498"/>
        <v>3T07</v>
      </c>
      <c r="K157" s="88" t="str">
        <f t="shared" si="498"/>
        <v>4T07</v>
      </c>
      <c r="L157" s="88" t="str">
        <f t="shared" si="498"/>
        <v>1T08</v>
      </c>
      <c r="M157" s="88" t="str">
        <f t="shared" si="498"/>
        <v>2T08</v>
      </c>
      <c r="N157" s="88" t="str">
        <f t="shared" si="498"/>
        <v>3T08</v>
      </c>
      <c r="O157" s="88" t="str">
        <f t="shared" si="498"/>
        <v>4T08</v>
      </c>
      <c r="P157" s="88" t="str">
        <f t="shared" si="498"/>
        <v>1T09</v>
      </c>
      <c r="Q157" s="88" t="str">
        <f t="shared" si="498"/>
        <v>2T09</v>
      </c>
      <c r="R157" s="88" t="str">
        <f t="shared" si="498"/>
        <v>3T09</v>
      </c>
      <c r="S157" s="88" t="str">
        <f t="shared" si="498"/>
        <v>4T09</v>
      </c>
      <c r="T157" s="88" t="str">
        <f t="shared" si="498"/>
        <v>1T10</v>
      </c>
      <c r="U157" s="88" t="str">
        <f t="shared" si="498"/>
        <v>2T10</v>
      </c>
      <c r="V157" s="88" t="str">
        <f t="shared" si="498"/>
        <v>3T10</v>
      </c>
      <c r="W157" s="88" t="str">
        <f t="shared" si="498"/>
        <v>4T10</v>
      </c>
      <c r="X157" s="88" t="str">
        <f t="shared" si="498"/>
        <v>1T11</v>
      </c>
      <c r="Y157" s="88" t="str">
        <f t="shared" si="498"/>
        <v>2T11</v>
      </c>
      <c r="Z157" s="88" t="str">
        <f t="shared" si="498"/>
        <v>3T11</v>
      </c>
      <c r="AA157" s="88" t="str">
        <f t="shared" si="498"/>
        <v>4T11</v>
      </c>
      <c r="AB157" s="88" t="str">
        <f t="shared" si="498"/>
        <v>1T12</v>
      </c>
      <c r="AC157" s="88" t="str">
        <f t="shared" si="498"/>
        <v>2T12</v>
      </c>
      <c r="AD157" s="88" t="str">
        <f t="shared" si="498"/>
        <v>3T12</v>
      </c>
      <c r="AE157" s="88" t="str">
        <f t="shared" si="498"/>
        <v>4T12</v>
      </c>
      <c r="AF157" s="88" t="str">
        <f t="shared" si="498"/>
        <v>1T13</v>
      </c>
      <c r="AG157" s="88" t="str">
        <f t="shared" si="498"/>
        <v>2T13</v>
      </c>
      <c r="AH157" s="88" t="str">
        <f t="shared" si="498"/>
        <v>3T13</v>
      </c>
      <c r="AI157" s="88" t="str">
        <f t="shared" si="498"/>
        <v>4T13</v>
      </c>
      <c r="AJ157" s="88" t="str">
        <f t="shared" si="498"/>
        <v>1T14</v>
      </c>
      <c r="AK157" s="88" t="str">
        <f t="shared" si="498"/>
        <v>2T14</v>
      </c>
      <c r="AL157" s="88" t="str">
        <f t="shared" si="498"/>
        <v>3T14</v>
      </c>
      <c r="AM157" s="88" t="str">
        <f t="shared" si="498"/>
        <v>4T14</v>
      </c>
      <c r="AN157" s="88" t="str">
        <f t="shared" si="498"/>
        <v>1T15</v>
      </c>
      <c r="AO157" s="88" t="str">
        <f t="shared" si="498"/>
        <v>2T15</v>
      </c>
      <c r="AP157" s="88" t="str">
        <f t="shared" si="498"/>
        <v>3T15</v>
      </c>
      <c r="AQ157" s="88" t="str">
        <f t="shared" si="498"/>
        <v>4T15</v>
      </c>
      <c r="AR157" s="88" t="str">
        <f t="shared" si="498"/>
        <v>1T16</v>
      </c>
      <c r="AS157" s="88" t="str">
        <f t="shared" si="498"/>
        <v>2T16</v>
      </c>
      <c r="AT157" s="88" t="str">
        <f t="shared" si="498"/>
        <v>3T16</v>
      </c>
      <c r="AU157" s="88" t="str">
        <f t="shared" si="498"/>
        <v>4T16</v>
      </c>
      <c r="AV157" s="88" t="str">
        <f t="shared" si="498"/>
        <v>1T17</v>
      </c>
      <c r="AW157" s="88" t="str">
        <f t="shared" si="498"/>
        <v>2T17</v>
      </c>
      <c r="AX157" s="88" t="str">
        <f t="shared" si="498"/>
        <v>3T17</v>
      </c>
      <c r="AY157" s="88" t="str">
        <f t="shared" si="498"/>
        <v>4T17</v>
      </c>
      <c r="AZ157" s="88" t="str">
        <f t="shared" si="498"/>
        <v>1T18</v>
      </c>
      <c r="BA157" s="88" t="str">
        <f t="shared" si="498"/>
        <v>2T18</v>
      </c>
      <c r="BB157" s="88" t="str">
        <f t="shared" si="498"/>
        <v>3T18</v>
      </c>
      <c r="BC157" s="88" t="str">
        <f t="shared" si="498"/>
        <v>4T18</v>
      </c>
      <c r="BD157" s="88" t="str">
        <f t="shared" si="498"/>
        <v>1T19</v>
      </c>
      <c r="BE157" s="88" t="str">
        <f t="shared" si="498"/>
        <v>2T19</v>
      </c>
      <c r="BF157" s="88" t="str">
        <f t="shared" si="498"/>
        <v>3T19</v>
      </c>
      <c r="BG157" s="88" t="str">
        <f t="shared" si="498"/>
        <v>4T19</v>
      </c>
      <c r="BH157" s="88" t="str">
        <f t="shared" si="498"/>
        <v>1T20</v>
      </c>
      <c r="BI157" s="88" t="str">
        <f t="shared" si="498"/>
        <v>2T20</v>
      </c>
      <c r="BJ157" s="88" t="str">
        <f t="shared" si="498"/>
        <v>3T20</v>
      </c>
      <c r="BK157" s="88" t="str">
        <f t="shared" si="498"/>
        <v>4T20</v>
      </c>
      <c r="BL157" s="88" t="str">
        <f t="shared" si="498"/>
        <v>1T21</v>
      </c>
      <c r="BM157" s="88" t="str">
        <f t="shared" si="498"/>
        <v>2T21</v>
      </c>
      <c r="BN157" s="88" t="str">
        <f t="shared" si="498"/>
        <v>3T21</v>
      </c>
      <c r="BO157" s="88" t="str">
        <f t="shared" si="498"/>
        <v>4T21</v>
      </c>
      <c r="BP157" s="88" t="str">
        <f t="shared" si="498"/>
        <v>1T22</v>
      </c>
      <c r="BQ157" s="88" t="str">
        <f t="shared" ref="BQ157:BZ157" si="499">BQ6</f>
        <v>2T22</v>
      </c>
      <c r="BR157" s="88" t="str">
        <f t="shared" si="499"/>
        <v>3T22</v>
      </c>
      <c r="BS157" s="88" t="str">
        <f t="shared" si="499"/>
        <v>4T22</v>
      </c>
      <c r="BT157" s="88" t="str">
        <f t="shared" si="499"/>
        <v>1T23</v>
      </c>
      <c r="BU157" s="321" t="str">
        <f t="shared" si="499"/>
        <v>2T23</v>
      </c>
      <c r="BV157" s="321" t="str">
        <f t="shared" si="499"/>
        <v>3T23</v>
      </c>
      <c r="BW157" s="321" t="str">
        <f t="shared" si="499"/>
        <v>4T23</v>
      </c>
      <c r="BX157" s="321" t="str">
        <f t="shared" si="499"/>
        <v>1T24</v>
      </c>
      <c r="BY157" s="321" t="str">
        <f t="shared" si="499"/>
        <v>2T24</v>
      </c>
      <c r="BZ157" s="321" t="str">
        <f t="shared" si="499"/>
        <v>3T24</v>
      </c>
      <c r="CA157" s="321" t="str">
        <f t="shared" ref="CA157:CB157" si="500">CA6</f>
        <v>4T24</v>
      </c>
      <c r="CB157" s="321" t="str">
        <f t="shared" si="500"/>
        <v>1T25</v>
      </c>
      <c r="CC157" s="321" t="str">
        <f t="shared" ref="CC157:CE157" si="501">CC6</f>
        <v>2T25</v>
      </c>
      <c r="CD157" s="321" t="str">
        <f t="shared" si="501"/>
        <v>3T25</v>
      </c>
      <c r="CE157" s="321" t="str">
        <f t="shared" si="501"/>
        <v>4T25</v>
      </c>
      <c r="CF157" s="396"/>
      <c r="CG157" s="231">
        <v>2006</v>
      </c>
      <c r="CH157" s="231">
        <v>2007</v>
      </c>
      <c r="CI157" s="231">
        <v>2008</v>
      </c>
      <c r="CJ157" s="231">
        <v>2009</v>
      </c>
      <c r="CK157" s="231">
        <v>2010</v>
      </c>
      <c r="CL157" s="231">
        <v>2011</v>
      </c>
      <c r="CM157" s="231">
        <v>2012</v>
      </c>
      <c r="CN157" s="231">
        <v>2013</v>
      </c>
      <c r="CO157" s="231">
        <v>2014</v>
      </c>
      <c r="CP157" s="231">
        <v>2015</v>
      </c>
      <c r="CQ157" s="231">
        <v>2016</v>
      </c>
      <c r="CR157" s="231">
        <v>2017</v>
      </c>
      <c r="CS157" s="231">
        <v>2018</v>
      </c>
      <c r="CT157" s="231">
        <v>2019</v>
      </c>
      <c r="CU157" s="231">
        <v>2020</v>
      </c>
      <c r="CV157" s="231">
        <v>2021</v>
      </c>
      <c r="CW157" s="231">
        <v>2022</v>
      </c>
      <c r="CX157" s="231">
        <v>2023</v>
      </c>
      <c r="CY157" s="231">
        <v>2024</v>
      </c>
      <c r="CZ157" s="231">
        <v>2025</v>
      </c>
    </row>
    <row r="158" spans="2:104">
      <c r="B158" s="77" t="s">
        <v>30</v>
      </c>
      <c r="C158" s="78" t="s">
        <v>6</v>
      </c>
      <c r="AI158" s="110">
        <v>0.48</v>
      </c>
      <c r="AJ158" s="110">
        <v>0.48</v>
      </c>
      <c r="AK158" s="110">
        <v>0.61199999999999999</v>
      </c>
      <c r="AL158" s="110">
        <v>0.67</v>
      </c>
      <c r="AM158" s="110">
        <v>0.67</v>
      </c>
      <c r="AN158" s="110">
        <v>0.74</v>
      </c>
      <c r="AO158" s="110">
        <v>0.9</v>
      </c>
      <c r="AP158" s="110">
        <v>0.9</v>
      </c>
      <c r="AQ158" s="110">
        <v>0.90500000000000003</v>
      </c>
      <c r="AR158" s="110">
        <v>0.91500000000000004</v>
      </c>
      <c r="AS158" s="110">
        <v>0.91500000000000004</v>
      </c>
      <c r="AT158" s="110">
        <v>0.92100000000000004</v>
      </c>
      <c r="AU158" s="110">
        <v>0.94899999999999995</v>
      </c>
      <c r="AV158" s="110">
        <v>0.96199999999999997</v>
      </c>
      <c r="AW158" s="110">
        <v>0.97499999999999998</v>
      </c>
      <c r="AX158" s="110">
        <v>0.98099999999999998</v>
      </c>
      <c r="AY158" s="110">
        <v>0.98099999999999998</v>
      </c>
      <c r="AZ158" s="110">
        <v>0.97199999999999998</v>
      </c>
      <c r="BA158" s="110">
        <v>0.97199999999999998</v>
      </c>
      <c r="BB158" s="110">
        <v>0.97199999999999998</v>
      </c>
      <c r="BC158" s="110">
        <v>0.97199999999999998</v>
      </c>
      <c r="BD158" s="110">
        <v>0.97799999999999998</v>
      </c>
      <c r="BE158" s="110">
        <v>0.95299999999999996</v>
      </c>
      <c r="BF158" s="110">
        <v>0.95</v>
      </c>
      <c r="BG158" s="110">
        <v>0.94299999999999995</v>
      </c>
      <c r="BH158" s="110">
        <v>0.93400000000000005</v>
      </c>
      <c r="BI158" s="110">
        <v>0.94699999999999995</v>
      </c>
      <c r="BJ158" s="110">
        <v>0.90613218884120172</v>
      </c>
      <c r="BK158" s="110">
        <v>0.90613218884120172</v>
      </c>
      <c r="BL158" s="110">
        <v>0.90593663090128762</v>
      </c>
      <c r="BM158" s="110">
        <v>0.85899999999999999</v>
      </c>
      <c r="BN158" s="110">
        <v>0.88700000000000001</v>
      </c>
      <c r="BO158" s="110">
        <v>0.88719999999999999</v>
      </c>
      <c r="BP158" s="110">
        <v>0.88719999999999999</v>
      </c>
      <c r="BQ158" s="110">
        <v>0.91439999999999999</v>
      </c>
      <c r="BR158" s="110">
        <v>0.92479999999999996</v>
      </c>
      <c r="BS158" s="110">
        <v>0.92479999999999996</v>
      </c>
      <c r="BT158" s="110">
        <v>0.93110000000000004</v>
      </c>
      <c r="BU158" s="110">
        <v>0.94359999999999999</v>
      </c>
      <c r="BV158" s="110">
        <v>0.91849999999999998</v>
      </c>
      <c r="BW158" s="110">
        <v>0.94989999999999997</v>
      </c>
      <c r="BX158" s="110">
        <v>0.94359999999999999</v>
      </c>
      <c r="BY158" s="110">
        <v>0.89970000000000006</v>
      </c>
      <c r="BZ158" s="110">
        <v>0.88717811158798299</v>
      </c>
      <c r="CA158" s="110">
        <v>0.94045511444921304</v>
      </c>
      <c r="CB158" s="110">
        <v>0.918517525035765</v>
      </c>
      <c r="CC158" s="110">
        <v>0.91851752503576523</v>
      </c>
      <c r="CD158" s="110">
        <v>0.86210658082975689</v>
      </c>
      <c r="CE158" s="110">
        <v>0.89344599427753923</v>
      </c>
      <c r="CF158" s="396"/>
      <c r="CG158" s="110"/>
      <c r="CH158" s="110"/>
      <c r="CI158" s="110"/>
      <c r="CJ158" s="110"/>
      <c r="CK158" s="110"/>
      <c r="CL158" s="110"/>
      <c r="CM158" s="110"/>
      <c r="CN158" s="110">
        <v>0.48</v>
      </c>
      <c r="CO158" s="110">
        <v>0.60799999999999998</v>
      </c>
      <c r="CP158" s="110">
        <v>0.86125000000000007</v>
      </c>
      <c r="CQ158" s="110">
        <v>0.92500000000000004</v>
      </c>
      <c r="CR158" s="110">
        <v>0.97474999999999989</v>
      </c>
      <c r="CS158" s="110">
        <v>0.97199999999999998</v>
      </c>
      <c r="CT158" s="110">
        <v>0.95600000000000007</v>
      </c>
      <c r="CU158" s="110">
        <v>0.92331609442060092</v>
      </c>
      <c r="CV158" s="110">
        <v>0.88478415772532193</v>
      </c>
      <c r="CW158" s="110">
        <v>0.92479999999999996</v>
      </c>
      <c r="CX158" s="110">
        <v>0.93577500000000002</v>
      </c>
      <c r="CY158" s="110">
        <v>0.91773403969957101</v>
      </c>
      <c r="CZ158" s="110">
        <v>0.89814690629470662</v>
      </c>
    </row>
    <row r="159" spans="2:104">
      <c r="B159" s="115" t="s">
        <v>31</v>
      </c>
      <c r="C159" s="116" t="s">
        <v>11</v>
      </c>
      <c r="D159" s="116"/>
      <c r="E159" s="116"/>
      <c r="F159" s="116"/>
      <c r="G159" s="116"/>
      <c r="H159" s="116"/>
      <c r="I159" s="116"/>
      <c r="J159" s="116"/>
      <c r="K159" s="116"/>
      <c r="L159" s="116"/>
      <c r="M159" s="116"/>
      <c r="N159" s="115"/>
      <c r="O159" s="115"/>
      <c r="P159" s="115"/>
      <c r="Q159" s="115"/>
      <c r="R159" s="115"/>
      <c r="S159" s="115"/>
      <c r="T159" s="115"/>
      <c r="U159" s="115"/>
      <c r="V159" s="115"/>
      <c r="W159" s="115"/>
      <c r="X159" s="115"/>
      <c r="Y159" s="115"/>
      <c r="Z159" s="115"/>
      <c r="AA159" s="115"/>
      <c r="AB159" s="115"/>
      <c r="AC159" s="115"/>
      <c r="AD159" s="115"/>
      <c r="AE159" s="115"/>
      <c r="AF159" s="115"/>
      <c r="AG159" s="115"/>
      <c r="AH159" s="115"/>
      <c r="AI159" s="119"/>
      <c r="AJ159" s="119"/>
      <c r="AK159" s="119"/>
      <c r="AL159" s="119"/>
      <c r="AM159" s="119"/>
      <c r="AN159" s="119">
        <v>0.08</v>
      </c>
      <c r="AO159" s="119">
        <v>0.20799999999999999</v>
      </c>
      <c r="AP159" s="119">
        <v>0.182</v>
      </c>
      <c r="AQ159" s="119">
        <v>0.1875</v>
      </c>
      <c r="AR159" s="119">
        <v>0.188</v>
      </c>
      <c r="AS159" s="119">
        <v>0.20799999999999999</v>
      </c>
      <c r="AT159" s="119">
        <v>0.20799999999999999</v>
      </c>
      <c r="AU159" s="119">
        <v>0.222</v>
      </c>
      <c r="AV159" s="119">
        <v>0.22900000000000001</v>
      </c>
      <c r="AW159" s="119">
        <v>0.22900000000000001</v>
      </c>
      <c r="AX159" s="119">
        <v>0.22900000000000001</v>
      </c>
      <c r="AY159" s="119">
        <v>0.22900000000000001</v>
      </c>
      <c r="AZ159" s="119">
        <v>0.32300000000000001</v>
      </c>
      <c r="BA159" s="119">
        <v>0.35299999999999998</v>
      </c>
      <c r="BB159" s="119">
        <v>0.49</v>
      </c>
      <c r="BC159" s="119">
        <v>0.53900000000000003</v>
      </c>
      <c r="BD159" s="119">
        <v>0.69199999999999995</v>
      </c>
      <c r="BE159" s="119">
        <v>0.68200000000000005</v>
      </c>
      <c r="BF159" s="119">
        <v>0.66800000000000004</v>
      </c>
      <c r="BG159" s="119">
        <v>0.66800000000000004</v>
      </c>
      <c r="BH159" s="119">
        <v>0.67900000000000005</v>
      </c>
      <c r="BI159" s="119">
        <v>0.68500000000000005</v>
      </c>
      <c r="BJ159" s="119">
        <v>0.67949999999999999</v>
      </c>
      <c r="BK159" s="119">
        <v>0.67949999999999999</v>
      </c>
      <c r="BL159" s="119">
        <v>0.67949999999999999</v>
      </c>
      <c r="BM159" s="119">
        <v>0.8538</v>
      </c>
      <c r="BN159" s="119">
        <v>0.88800000000000001</v>
      </c>
      <c r="BO159" s="119">
        <v>0.91659999999999997</v>
      </c>
      <c r="BP159" s="119">
        <v>0.91659999999999997</v>
      </c>
      <c r="BQ159" s="119">
        <v>0.91659999999999997</v>
      </c>
      <c r="BR159" s="119">
        <v>0.91659999999999997</v>
      </c>
      <c r="BS159" s="119">
        <v>0.91659999999999997</v>
      </c>
      <c r="BT159" s="119">
        <v>0.91049999999999998</v>
      </c>
      <c r="BU159" s="119">
        <v>0.85840000000000005</v>
      </c>
      <c r="BV159" s="119">
        <v>0.83840000000000003</v>
      </c>
      <c r="BW159" s="119">
        <v>0.83230000000000004</v>
      </c>
      <c r="BX159" s="119">
        <v>0.82010000000000005</v>
      </c>
      <c r="BY159" s="119">
        <v>0.83230000000000004</v>
      </c>
      <c r="BZ159" s="119">
        <v>0.86550894602315498</v>
      </c>
      <c r="CA159" s="119">
        <v>0.86550894602315498</v>
      </c>
      <c r="CB159" s="119">
        <v>0.86550894602315454</v>
      </c>
      <c r="CC159" s="119">
        <v>0.8733273192001203</v>
      </c>
      <c r="CD159" s="119">
        <v>0.88896406555405205</v>
      </c>
      <c r="CE159" s="119">
        <v>0.90224527639953889</v>
      </c>
      <c r="CF159" s="396"/>
      <c r="CG159" s="119"/>
      <c r="CH159" s="119"/>
      <c r="CI159" s="119"/>
      <c r="CJ159" s="119"/>
      <c r="CK159" s="119"/>
      <c r="CL159" s="119"/>
      <c r="CM159" s="119"/>
      <c r="CN159" s="119"/>
      <c r="CO159" s="119"/>
      <c r="CP159" s="119">
        <v>0.16437499999999999</v>
      </c>
      <c r="CQ159" s="119">
        <v>0.20649999999999999</v>
      </c>
      <c r="CR159" s="119">
        <v>0.22900000000000001</v>
      </c>
      <c r="CS159" s="119">
        <v>0.42625000000000002</v>
      </c>
      <c r="CT159" s="119">
        <v>0.6775000000000001</v>
      </c>
      <c r="CU159" s="119">
        <v>0.68074999999999997</v>
      </c>
      <c r="CV159" s="119">
        <v>0.83447499999999997</v>
      </c>
      <c r="CW159" s="119">
        <v>0.91659999999999997</v>
      </c>
      <c r="CX159" s="119">
        <v>0.8599</v>
      </c>
      <c r="CY159" s="119">
        <v>0.84586904224928605</v>
      </c>
      <c r="CZ159" s="119">
        <v>0.88251140179421639</v>
      </c>
    </row>
    <row r="160" spans="2:104">
      <c r="AI160" s="81"/>
      <c r="AM160" s="81"/>
      <c r="AQ160" s="81"/>
      <c r="AU160" s="81"/>
      <c r="AV160" s="81"/>
      <c r="AW160" s="81"/>
      <c r="AX160" s="81"/>
      <c r="AY160" s="19"/>
      <c r="AZ160" s="19"/>
      <c r="BA160" s="19"/>
      <c r="BB160" s="19"/>
      <c r="BC160" s="19"/>
      <c r="BD160" s="19"/>
      <c r="BE160" s="19"/>
      <c r="BF160" s="19"/>
      <c r="CF160" s="396"/>
    </row>
    <row r="161" spans="2:102">
      <c r="K161" s="81"/>
      <c r="O161" s="81"/>
      <c r="S161" s="81"/>
      <c r="W161" s="81"/>
      <c r="AA161" s="81"/>
      <c r="AE161" s="81"/>
      <c r="AI161" s="81"/>
      <c r="AM161" s="81"/>
      <c r="AN161" s="120"/>
      <c r="AO161" s="120"/>
      <c r="AQ161" s="81"/>
      <c r="AU161" s="81"/>
      <c r="AV161" s="81"/>
      <c r="AW161" s="81"/>
      <c r="AX161" s="81"/>
      <c r="AY161" s="81"/>
      <c r="AZ161" s="81"/>
      <c r="BA161" s="81"/>
      <c r="BB161" s="81"/>
      <c r="BC161" s="81"/>
      <c r="BD161" s="81"/>
      <c r="BE161" s="81"/>
      <c r="BF161" s="81"/>
      <c r="BO161" s="219"/>
      <c r="BS161" s="81"/>
      <c r="BW161" s="81"/>
      <c r="BX161" s="81"/>
      <c r="BY161" s="81"/>
      <c r="BZ161" s="81"/>
      <c r="CA161" s="81"/>
      <c r="CB161" s="81"/>
      <c r="CC161" s="81"/>
      <c r="CD161" s="81"/>
      <c r="CE161" s="81"/>
      <c r="CF161" s="396"/>
      <c r="CW161" s="81"/>
      <c r="CX161" s="81"/>
    </row>
    <row r="162" spans="2:102">
      <c r="AV162" s="81"/>
      <c r="AW162" s="81"/>
      <c r="AX162" s="81"/>
      <c r="AY162" s="81"/>
      <c r="AZ162" s="81"/>
      <c r="BA162" s="81"/>
      <c r="BB162" s="81"/>
      <c r="BC162" s="81"/>
      <c r="BD162" s="81"/>
      <c r="BE162" s="81"/>
      <c r="BF162" s="81"/>
      <c r="BO162" s="219"/>
      <c r="BQ162" s="81"/>
      <c r="BU162" s="81"/>
      <c r="BV162" s="81"/>
      <c r="BW162" s="81"/>
      <c r="BX162" s="81"/>
      <c r="BY162" s="81"/>
      <c r="BZ162" s="81"/>
      <c r="CA162" s="81"/>
      <c r="CB162" s="81"/>
      <c r="CC162" s="81"/>
      <c r="CD162" s="81"/>
      <c r="CE162" s="81"/>
      <c r="CF162" s="396"/>
    </row>
    <row r="163" spans="2:102">
      <c r="B163" s="207" t="str">
        <f>IF(Portfolio!CE$3=SOURCE!$A$1,SOURCE!D20,SOURCE!E20)</f>
        <v>Morumbi Corporate: Em 24 de julho de 2020, a Multiplan concluiu a venda da Diamond Tower, uma das duas torres do complexo Morumbi Corporate Tower, com 36.918 m² de Área Bruta Locável (ABL). Inclui 828 m² da praça gourmet localizada no Morumbi Corporate.</v>
      </c>
      <c r="C163" s="328"/>
      <c r="D163" s="328"/>
      <c r="E163" s="328"/>
      <c r="F163" s="328"/>
      <c r="G163" s="328"/>
      <c r="H163" s="328"/>
      <c r="I163" s="328"/>
      <c r="J163" s="328"/>
      <c r="K163" s="328"/>
      <c r="L163" s="328"/>
      <c r="M163" s="328"/>
      <c r="N163" s="207"/>
      <c r="O163" s="207"/>
      <c r="P163" s="207"/>
      <c r="AW163" s="81"/>
      <c r="AX163" s="81"/>
      <c r="AY163" s="81"/>
      <c r="AZ163" s="81"/>
      <c r="BA163" s="81"/>
      <c r="BB163" s="81"/>
      <c r="BC163" s="81"/>
      <c r="BD163" s="81"/>
      <c r="BE163" s="81"/>
      <c r="BF163" s="81"/>
      <c r="BO163" s="219"/>
      <c r="BQ163" s="81"/>
      <c r="BS163" s="81"/>
      <c r="BU163" s="81"/>
      <c r="BV163" s="81"/>
      <c r="BW163" s="81"/>
      <c r="BX163" s="81"/>
      <c r="BY163" s="81"/>
      <c r="BZ163" s="81"/>
      <c r="CA163" s="81"/>
      <c r="CB163" s="81"/>
      <c r="CC163" s="81"/>
      <c r="CD163" s="81"/>
      <c r="CE163" s="81"/>
      <c r="CF163" s="396"/>
      <c r="CW163" s="81"/>
      <c r="CX163" s="81"/>
    </row>
    <row r="164" spans="2:102">
      <c r="AW164" s="81"/>
      <c r="AX164" s="81"/>
      <c r="AY164" s="81"/>
      <c r="AZ164" s="81"/>
      <c r="BA164" s="81"/>
      <c r="BB164" s="81"/>
      <c r="BC164" s="81"/>
      <c r="BD164" s="81"/>
      <c r="BE164" s="81"/>
      <c r="BF164" s="81"/>
      <c r="BO164" s="219"/>
    </row>
    <row r="165" spans="2:102">
      <c r="CC165" s="81"/>
      <c r="CD165" s="81"/>
      <c r="CE165" s="81"/>
    </row>
    <row r="167" spans="2:102">
      <c r="CC167" s="219"/>
      <c r="CD167" s="219"/>
      <c r="CE167" s="219"/>
    </row>
  </sheetData>
  <phoneticPr fontId="5"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1656D74-C215-4DC4-A724-04DCE48E5AB5}">
          <x14:formula1>
            <xm:f>SOURCE!$A$1:$A$2</xm:f>
          </x14:formula1>
          <xm:sqref>CE3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3"/>
  </sheetPr>
  <dimension ref="B1:DN107"/>
  <sheetViews>
    <sheetView showGridLines="0" zoomScaleNormal="100" workbookViewId="0">
      <pane xSplit="2" ySplit="5" topLeftCell="BZ6" activePane="bottomRight" state="frozen"/>
      <selection pane="topRight" activeCell="C1" sqref="C1"/>
      <selection pane="bottomLeft" activeCell="A6" sqref="A6"/>
      <selection pane="bottomRight" activeCell="CD40" sqref="CD40"/>
    </sheetView>
  </sheetViews>
  <sheetFormatPr defaultColWidth="8" defaultRowHeight="12" outlineLevelRow="1" outlineLevelCol="1"/>
  <cols>
    <col min="1" max="1" width="2.7109375" style="4" customWidth="1"/>
    <col min="2" max="2" width="38.85546875" style="4" customWidth="1"/>
    <col min="3" max="3" width="12.85546875" style="3" customWidth="1"/>
    <col min="4" max="4" width="12" style="3" customWidth="1"/>
    <col min="5" max="5" width="14" style="3" customWidth="1"/>
    <col min="6" max="6" width="11.5703125" style="3" customWidth="1"/>
    <col min="7" max="8" width="13.42578125" style="3" customWidth="1"/>
    <col min="9" max="9" width="10" style="3" customWidth="1"/>
    <col min="10" max="12" width="13.42578125" style="3" customWidth="1"/>
    <col min="13" max="14" width="13.42578125" style="4" customWidth="1"/>
    <col min="15" max="16" width="10" style="4" customWidth="1"/>
    <col min="17" max="25" width="13.42578125" style="4" customWidth="1"/>
    <col min="26" max="26" width="10" style="4" customWidth="1"/>
    <col min="27" max="36" width="13.42578125" style="4" customWidth="1"/>
    <col min="37" max="38" width="10" style="4" customWidth="1"/>
    <col min="39" max="53" width="13.42578125" style="4" customWidth="1"/>
    <col min="54" max="62" width="13.140625" style="4" customWidth="1"/>
    <col min="63" max="65" width="10" style="4" customWidth="1"/>
    <col min="66" max="66" width="10" style="4" customWidth="1" outlineLevel="1"/>
    <col min="67" max="68" width="10" style="4" customWidth="1"/>
    <col min="69" max="76" width="12.5703125" style="4" customWidth="1"/>
    <col min="77" max="77" width="14.5703125" style="4" customWidth="1"/>
    <col min="78" max="82" width="12.5703125" style="4" customWidth="1"/>
    <col min="83" max="83" width="15.140625" style="404" bestFit="1" customWidth="1"/>
    <col min="84" max="89" width="11.7109375" style="4" customWidth="1"/>
    <col min="90" max="102" width="12.140625" style="4" customWidth="1"/>
    <col min="103" max="103" width="10" style="4" bestFit="1" customWidth="1"/>
    <col min="104" max="104" width="12" style="4" bestFit="1" customWidth="1"/>
    <col min="105" max="106" width="12.140625" style="4" customWidth="1"/>
    <col min="107" max="108" width="8" style="4" customWidth="1"/>
    <col min="109" max="109" width="13.140625" style="365" customWidth="1"/>
    <col min="110" max="112" width="8" style="4" customWidth="1"/>
    <col min="113" max="114" width="12" style="4" bestFit="1" customWidth="1"/>
    <col min="115" max="115" width="8" style="4"/>
    <col min="116" max="116" width="12" style="4" bestFit="1" customWidth="1"/>
    <col min="117" max="117" width="8.85546875" style="4" bestFit="1" customWidth="1"/>
    <col min="118" max="16384" width="8" style="4"/>
  </cols>
  <sheetData>
    <row r="1" spans="2:118" ht="15.75" customHeight="1">
      <c r="B1" s="2"/>
      <c r="BN1" s="220"/>
      <c r="CF1" s="14"/>
    </row>
    <row r="2" spans="2:118" ht="15.75" customHeight="1">
      <c r="B2" s="5"/>
      <c r="E2" s="6"/>
      <c r="BN2" s="220"/>
      <c r="BR2" s="14"/>
      <c r="BS2" s="335"/>
      <c r="BT2" s="335"/>
      <c r="BU2" s="14"/>
      <c r="BV2" s="14"/>
      <c r="BW2" s="14"/>
      <c r="BX2" s="14"/>
      <c r="BY2" s="14"/>
      <c r="BZ2" s="14"/>
      <c r="CA2" s="14"/>
      <c r="CB2" s="14"/>
      <c r="CC2" s="14"/>
      <c r="CD2" s="14"/>
      <c r="CE2" s="385"/>
      <c r="CF2" s="337"/>
      <c r="CY2" s="340"/>
    </row>
    <row r="3" spans="2:118" ht="15.75" customHeight="1">
      <c r="C3" s="7"/>
      <c r="D3" s="7"/>
      <c r="E3" s="7"/>
      <c r="F3" s="7"/>
      <c r="G3" s="7"/>
      <c r="K3" s="4"/>
      <c r="L3" s="4"/>
      <c r="AZ3" s="184"/>
      <c r="BA3" s="184"/>
      <c r="BB3" s="184"/>
      <c r="BC3" s="184"/>
      <c r="BD3" s="184"/>
      <c r="BE3" s="184"/>
      <c r="BF3" s="219"/>
      <c r="BG3" s="219"/>
      <c r="BH3" s="219"/>
      <c r="BI3" s="219"/>
      <c r="BJ3" s="219"/>
      <c r="BK3" s="219"/>
      <c r="BL3" s="219"/>
      <c r="BM3" s="219"/>
      <c r="BN3" s="219"/>
      <c r="BO3" s="219"/>
      <c r="BP3" s="219"/>
      <c r="BQ3" s="219"/>
      <c r="BR3" s="358"/>
      <c r="BS3" s="219"/>
      <c r="BT3" s="219"/>
      <c r="BU3" s="219"/>
      <c r="BV3" s="358"/>
      <c r="BW3" s="358"/>
      <c r="BX3" s="358"/>
      <c r="BY3" s="358"/>
      <c r="BZ3" s="358"/>
      <c r="CA3" s="358"/>
      <c r="CB3" s="358"/>
      <c r="CC3" s="358"/>
      <c r="CD3" s="358"/>
      <c r="CE3" s="380"/>
      <c r="CF3" s="337"/>
      <c r="CG3" s="183"/>
      <c r="CH3" s="183"/>
      <c r="CI3" s="183"/>
      <c r="CJ3" s="183"/>
      <c r="CK3" s="183"/>
      <c r="CL3" s="183"/>
      <c r="CM3" s="183"/>
      <c r="CN3" s="183"/>
      <c r="CO3" s="183"/>
      <c r="CP3" s="183"/>
      <c r="CQ3" s="183"/>
      <c r="CR3" s="183"/>
      <c r="CS3" s="183"/>
      <c r="CT3" s="183"/>
      <c r="CU3" s="183"/>
      <c r="CV3" s="183"/>
      <c r="CW3" s="183"/>
      <c r="CX3" s="330"/>
      <c r="CY3" s="340"/>
    </row>
    <row r="4" spans="2:118" ht="15.75" customHeight="1">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3"/>
      <c r="BF4" s="183"/>
      <c r="BG4" s="183"/>
      <c r="BH4" s="183"/>
      <c r="BI4" s="183"/>
      <c r="BJ4" s="183"/>
      <c r="BK4" s="183"/>
      <c r="BL4" s="183"/>
      <c r="BM4" s="219"/>
      <c r="BN4" s="219"/>
      <c r="BQ4" s="219"/>
      <c r="BU4" s="219"/>
      <c r="BV4" s="219"/>
      <c r="BW4" s="219"/>
      <c r="BX4" s="219"/>
      <c r="BY4" s="219"/>
      <c r="BZ4" s="219"/>
      <c r="CA4" s="219"/>
      <c r="CB4" s="219"/>
      <c r="CC4" s="219"/>
      <c r="CD4" s="219"/>
      <c r="CE4" s="380"/>
      <c r="CF4" s="337"/>
      <c r="CG4" s="337"/>
    </row>
    <row r="5" spans="2:118">
      <c r="B5" s="8" t="str">
        <f>IF(Portfolio!$CE$3=SOURCE!$A$1,SOURCE!D25,SOURCE!E25)</f>
        <v>Demonstração de Resultados</v>
      </c>
      <c r="C5" s="9" t="str">
        <f>IF(Portfolio!$CE$3=SOURCE!$A$1,SOURCE!G25,SOURCE!G26)</f>
        <v>1T06</v>
      </c>
      <c r="D5" s="9" t="str">
        <f>IF(Portfolio!$CE$3=SOURCE!$A$1,SOURCE!H25,SOURCE!H26)</f>
        <v>2T06</v>
      </c>
      <c r="E5" s="9" t="str">
        <f>IF(Portfolio!$CE$3=SOURCE!$A$1,SOURCE!I25,SOURCE!I26)</f>
        <v>3T06</v>
      </c>
      <c r="F5" s="9" t="str">
        <f>IF(Portfolio!$CE$3=SOURCE!$A$1,SOURCE!J25,SOURCE!J26)</f>
        <v>4T06</v>
      </c>
      <c r="G5" s="9" t="str">
        <f>IF(Portfolio!$CE$3=SOURCE!$A$1,SOURCE!K25,SOURCE!K26)</f>
        <v>1T07</v>
      </c>
      <c r="H5" s="9" t="str">
        <f>IF(Portfolio!$CE$3=SOURCE!$A$1,SOURCE!L25,SOURCE!L26)</f>
        <v>2T07</v>
      </c>
      <c r="I5" s="9" t="str">
        <f>IF(Portfolio!$CE$3=SOURCE!$A$1,SOURCE!M25,SOURCE!M26)</f>
        <v>3T07</v>
      </c>
      <c r="J5" s="9" t="str">
        <f>IF(Portfolio!$CE$3=SOURCE!$A$1,SOURCE!N25,SOURCE!N26)</f>
        <v>4T07</v>
      </c>
      <c r="K5" s="9" t="str">
        <f>IF(Portfolio!$CE$3=SOURCE!$A$1,SOURCE!O25,SOURCE!O26)</f>
        <v>1T08</v>
      </c>
      <c r="L5" s="9" t="str">
        <f>IF(Portfolio!$CE$3=SOURCE!$A$1,SOURCE!P25,SOURCE!P26)</f>
        <v>2T08</v>
      </c>
      <c r="M5" s="9" t="str">
        <f>IF(Portfolio!$CE$3=SOURCE!$A$1,SOURCE!Q25,SOURCE!Q26)</f>
        <v>3T08</v>
      </c>
      <c r="N5" s="9" t="str">
        <f>IF(Portfolio!$CE$3=SOURCE!$A$1,SOURCE!R25,SOURCE!R26)</f>
        <v>4T08</v>
      </c>
      <c r="O5" s="9" t="str">
        <f>IF(Portfolio!$CE$3=SOURCE!$A$1,SOURCE!S25,SOURCE!S26)</f>
        <v>1T09</v>
      </c>
      <c r="P5" s="9" t="str">
        <f>IF(Portfolio!$CE$3=SOURCE!$A$1,SOURCE!T25,SOURCE!T26)</f>
        <v>2T09</v>
      </c>
      <c r="Q5" s="9" t="str">
        <f>IF(Portfolio!$CE$3=SOURCE!$A$1,SOURCE!U25,SOURCE!U26)</f>
        <v>3T09</v>
      </c>
      <c r="R5" s="9" t="str">
        <f>IF(Portfolio!$CE$3=SOURCE!$A$1,SOURCE!V25,SOURCE!V26)</f>
        <v>4T09</v>
      </c>
      <c r="S5" s="9" t="str">
        <f>IF(Portfolio!$CE$3=SOURCE!$A$1,SOURCE!W25,SOURCE!W26)</f>
        <v>1T10</v>
      </c>
      <c r="T5" s="9" t="str">
        <f>IF(Portfolio!$CE$3=SOURCE!$A$1,SOURCE!X25,SOURCE!X26)</f>
        <v>2T10</v>
      </c>
      <c r="U5" s="9" t="str">
        <f>IF(Portfolio!$CE$3=SOURCE!$A$1,SOURCE!Y25,SOURCE!Y26)</f>
        <v>3T10</v>
      </c>
      <c r="V5" s="9" t="str">
        <f>IF(Portfolio!$CE$3=SOURCE!$A$1,SOURCE!Z25,SOURCE!Z26)</f>
        <v>4T10</v>
      </c>
      <c r="W5" s="9" t="str">
        <f>IF(Portfolio!$CE$3=SOURCE!$A$1,SOURCE!AA25,SOURCE!AA26)</f>
        <v>1T11</v>
      </c>
      <c r="X5" s="9" t="str">
        <f>IF(Portfolio!$CE$3=SOURCE!$A$1,SOURCE!AB25,SOURCE!AB26)</f>
        <v>2T11</v>
      </c>
      <c r="Y5" s="9" t="str">
        <f>IF(Portfolio!$CE$3=SOURCE!$A$1,SOURCE!AC25,SOURCE!AC26)</f>
        <v>3T11</v>
      </c>
      <c r="Z5" s="9" t="str">
        <f>IF(Portfolio!$CE$3=SOURCE!$A$1,SOURCE!AD25,SOURCE!AD26)</f>
        <v>4T11</v>
      </c>
      <c r="AA5" s="9" t="str">
        <f>IF(Portfolio!$CE$3=SOURCE!$A$1,SOURCE!AE25,SOURCE!AE26)</f>
        <v>1T12</v>
      </c>
      <c r="AB5" s="9" t="str">
        <f>IF(Portfolio!$CE$3=SOURCE!$A$1,SOURCE!AF25,SOURCE!AF26)</f>
        <v>2T12</v>
      </c>
      <c r="AC5" s="9" t="str">
        <f>IF(Portfolio!$CE$3=SOURCE!$A$1,SOURCE!AG25,SOURCE!AG26)</f>
        <v>3T12</v>
      </c>
      <c r="AD5" s="9" t="str">
        <f>IF(Portfolio!$CE$3=SOURCE!$A$1,SOURCE!AH25,SOURCE!AH26)</f>
        <v>4T12</v>
      </c>
      <c r="AE5" s="9" t="str">
        <f>IF(Portfolio!$CE$3=SOURCE!$A$1,SOURCE!AI25,SOURCE!AI26)</f>
        <v>1T13</v>
      </c>
      <c r="AF5" s="9" t="str">
        <f>IF(Portfolio!$CE$3=SOURCE!$A$1,SOURCE!AJ25,SOURCE!AJ26)</f>
        <v>2T13</v>
      </c>
      <c r="AG5" s="9" t="str">
        <f>IF(Portfolio!$CE$3=SOURCE!$A$1,SOURCE!AK25,SOURCE!AK26)</f>
        <v>3T13</v>
      </c>
      <c r="AH5" s="9" t="str">
        <f>IF(Portfolio!$CE$3=SOURCE!$A$1,SOURCE!AL25,SOURCE!AL26)</f>
        <v>4T13</v>
      </c>
      <c r="AI5" s="9" t="str">
        <f>IF(Portfolio!$CE$3=SOURCE!$A$1,SOURCE!AM25,SOURCE!AM26)</f>
        <v>1T14</v>
      </c>
      <c r="AJ5" s="9" t="str">
        <f>IF(Portfolio!$CE$3=SOURCE!$A$1,SOURCE!AN25,SOURCE!AN26)</f>
        <v>2T14</v>
      </c>
      <c r="AK5" s="9" t="str">
        <f>IF(Portfolio!$CE$3=SOURCE!$A$1,SOURCE!AO25,SOURCE!AO26)</f>
        <v>3T14</v>
      </c>
      <c r="AL5" s="9" t="str">
        <f>IF(Portfolio!$CE$3=SOURCE!$A$1,SOURCE!AP25,SOURCE!AP26)</f>
        <v>4T14</v>
      </c>
      <c r="AM5" s="9" t="str">
        <f>IF(Portfolio!$CE$3=SOURCE!$A$1,SOURCE!AQ25,SOURCE!AQ26)</f>
        <v>1T15</v>
      </c>
      <c r="AN5" s="9" t="str">
        <f>IF(Portfolio!$CE$3=SOURCE!$A$1,SOURCE!AR25,SOURCE!AR26)</f>
        <v>2T15</v>
      </c>
      <c r="AO5" s="9" t="str">
        <f>IF(Portfolio!$CE$3=SOURCE!$A$1,SOURCE!AS25,SOURCE!AS26)</f>
        <v>3T15</v>
      </c>
      <c r="AP5" s="9" t="str">
        <f>IF(Portfolio!$CE$3=SOURCE!$A$1,SOURCE!AT25,SOURCE!AT26)</f>
        <v>4T15</v>
      </c>
      <c r="AQ5" s="9" t="str">
        <f>IF(Portfolio!$CE$3=SOURCE!$A$1,SOURCE!AU25,SOURCE!AU26)</f>
        <v>1T16</v>
      </c>
      <c r="AR5" s="9" t="str">
        <f>IF(Portfolio!$CE$3=SOURCE!$A$1,SOURCE!AV25,SOURCE!AV26)</f>
        <v>2T16</v>
      </c>
      <c r="AS5" s="9" t="str">
        <f>IF(Portfolio!$CE$3=SOURCE!$A$1,SOURCE!AW25,SOURCE!AW26)</f>
        <v>3T16</v>
      </c>
      <c r="AT5" s="9" t="str">
        <f>IF(Portfolio!$CE$3=SOURCE!$A$1,SOURCE!AX25,SOURCE!AX26)</f>
        <v>4T16</v>
      </c>
      <c r="AU5" s="9" t="str">
        <f>IF(Portfolio!$CE$3=SOURCE!$A$1,SOURCE!AY25,SOURCE!AY26)</f>
        <v>1T17</v>
      </c>
      <c r="AV5" s="9" t="str">
        <f>IF(Portfolio!$CE$3=SOURCE!$A$1,SOURCE!AZ25,SOURCE!AZ26)</f>
        <v>2T17</v>
      </c>
      <c r="AW5" s="9" t="str">
        <f>IF(Portfolio!$CE$3=SOURCE!$A$1,SOURCE!BA25,SOURCE!BA26)</f>
        <v>3T17</v>
      </c>
      <c r="AX5" s="9" t="str">
        <f>IF(Portfolio!$CE$3=SOURCE!$A$1,SOURCE!BB25,SOURCE!BB26)</f>
        <v>4T17</v>
      </c>
      <c r="AY5" s="9" t="str">
        <f>IF(Portfolio!$CE$3=SOURCE!$A$1,SOURCE!BC25,SOURCE!BC26)</f>
        <v>1T18</v>
      </c>
      <c r="AZ5" s="9" t="str">
        <f>IF(Portfolio!$CE$3=SOURCE!$A$1,SOURCE!BD25,SOURCE!BD26)</f>
        <v>2T18</v>
      </c>
      <c r="BA5" s="9" t="str">
        <f>IF(Portfolio!$CE$3=SOURCE!$A$1,SOURCE!BE25,SOURCE!BE26)</f>
        <v>3T18</v>
      </c>
      <c r="BB5" s="9" t="str">
        <f>IF(Portfolio!$CE$3=SOURCE!$A$1,SOURCE!BF25,SOURCE!BF26)</f>
        <v>4T18</v>
      </c>
      <c r="BC5" s="9" t="str">
        <f>IF(Portfolio!$CE$3=SOURCE!$A$1,SOURCE!BG25,SOURCE!BG26)</f>
        <v>1T19</v>
      </c>
      <c r="BD5" s="9" t="str">
        <f>IF(Portfolio!$CE$3=SOURCE!$A$1,SOURCE!BH25,SOURCE!BH26)</f>
        <v>2T19</v>
      </c>
      <c r="BE5" s="9" t="str">
        <f>IF(Portfolio!$CE$3=SOURCE!$A$1,SOURCE!BI25,SOURCE!BI26)</f>
        <v>3T19</v>
      </c>
      <c r="BF5" s="9" t="str">
        <f>IF(Portfolio!$CE$3=SOURCE!$A$1,SOURCE!BJ25,SOURCE!BJ26)</f>
        <v>4T19</v>
      </c>
      <c r="BG5" s="9" t="str">
        <f>IF(Portfolio!$CE$3=SOURCE!$A$1,SOURCE!BK25,SOURCE!BK26)</f>
        <v>1T20</v>
      </c>
      <c r="BH5" s="9" t="str">
        <f>IF(Portfolio!$CE$3=SOURCE!$A$1,SOURCE!BL25,SOURCE!BL26)</f>
        <v>2T20</v>
      </c>
      <c r="BI5" s="9" t="str">
        <f>IF(Portfolio!$CE$3=SOURCE!$A$1,SOURCE!BM25,SOURCE!BM26)</f>
        <v>3T20</v>
      </c>
      <c r="BJ5" s="9" t="str">
        <f>IF(Portfolio!$CE$3=SOURCE!$A$1,SOURCE!BN25,SOURCE!BN26)</f>
        <v>4T20</v>
      </c>
      <c r="BK5" s="9" t="str">
        <f>IF(Portfolio!$CE$3=SOURCE!$A$1,SOURCE!BO25,SOURCE!BO26)</f>
        <v>1T21</v>
      </c>
      <c r="BL5" s="9" t="str">
        <f>IF(Portfolio!$CE$3=SOURCE!$A$1,SOURCE!BP25,SOURCE!BP26)</f>
        <v>2T21</v>
      </c>
      <c r="BM5" s="9" t="str">
        <f>IF(Portfolio!$CE$3=SOURCE!$A$1,SOURCE!BQ25,SOURCE!BQ26)</f>
        <v>3T21</v>
      </c>
      <c r="BN5" s="9" t="str">
        <f>IF(Portfolio!$CE$3=SOURCE!$A$1,SOURCE!BR25,SOURCE!BR26)</f>
        <v>4T21</v>
      </c>
      <c r="BO5" s="9" t="str">
        <f>IF(Portfolio!$CE$3=SOURCE!$A$1,SOURCE!BS25,SOURCE!BS26)</f>
        <v>1T22</v>
      </c>
      <c r="BP5" s="9" t="str">
        <f>IF(Portfolio!$CE$3=SOURCE!$A$1,SOURCE!BT25,SOURCE!BT26)</f>
        <v>2T22</v>
      </c>
      <c r="BQ5" s="9" t="str">
        <f>IF(Portfolio!$CE$3=SOURCE!$A$1,SOURCE!BU25,SOURCE!BU26)</f>
        <v>3T22</v>
      </c>
      <c r="BR5" s="9" t="str">
        <f>IF(Portfolio!$CE$3=SOURCE!$A$1,SOURCE!BV25,SOURCE!BV26)</f>
        <v>4T22</v>
      </c>
      <c r="BS5" s="9" t="str">
        <f>IF(Portfolio!$CE$3=SOURCE!$A$1,SOURCE!BW25,SOURCE!BW26)</f>
        <v>1T23</v>
      </c>
      <c r="BT5" s="9" t="str">
        <f>IF(Portfolio!$CE$3=SOURCE!$A$1,SOURCE!BX25,SOURCE!BX26)</f>
        <v>2T23</v>
      </c>
      <c r="BU5" s="9" t="str">
        <f>IF(Portfolio!$CE$3=SOURCE!$A$1,SOURCE!BY25,SOURCE!BY26)</f>
        <v>3T23</v>
      </c>
      <c r="BV5" s="9" t="str">
        <f>IF(Portfolio!$CE$3=SOURCE!$A$1,SOURCE!BZ25,SOURCE!BZ26)</f>
        <v>4T23</v>
      </c>
      <c r="BW5" s="9" t="str">
        <f>IF(Portfolio!$CE$3=SOURCE!$A$1,SOURCE!CA25,SOURCE!CA26)</f>
        <v>1T24</v>
      </c>
      <c r="BX5" s="9" t="str">
        <f>IF(Portfolio!$CE$3=SOURCE!$A$1,SOURCE!CB25,SOURCE!CB26)</f>
        <v>2T24</v>
      </c>
      <c r="BY5" s="9" t="str">
        <f>IF(Portfolio!$CE$3=SOURCE!$A$1,SOURCE!CC25,SOURCE!CC26)</f>
        <v>3T24</v>
      </c>
      <c r="BZ5" s="9" t="str">
        <f>IF(Portfolio!$CE$3=SOURCE!$A$1,SOURCE!CD25,SOURCE!CD26)</f>
        <v>4T24</v>
      </c>
      <c r="CA5" s="9" t="str">
        <f>IF(Portfolio!$CE$3=SOURCE!$A$1,SOURCE!CE25,SOURCE!CE26)</f>
        <v>1T25</v>
      </c>
      <c r="CB5" s="9" t="str">
        <f>IF(Portfolio!$CE$3=SOURCE!$A$1,SOURCE!CF25,SOURCE!CF26)</f>
        <v>2T25</v>
      </c>
      <c r="CC5" s="9" t="str">
        <f>IF(Portfolio!$CE$3=SOURCE!$A$1,SOURCE!CG25,SOURCE!CG26)</f>
        <v>3T25</v>
      </c>
      <c r="CD5" s="9" t="str">
        <f>IF(Portfolio!$CE$3=SOURCE!$A$1,SOURCE!CH25,SOURCE!CH26)</f>
        <v>4T25</v>
      </c>
      <c r="CE5" s="385"/>
      <c r="CF5" s="233">
        <v>2006</v>
      </c>
      <c r="CG5" s="233">
        <v>2007</v>
      </c>
      <c r="CH5" s="233">
        <v>2008</v>
      </c>
      <c r="CI5" s="233">
        <v>2009</v>
      </c>
      <c r="CJ5" s="233">
        <v>2010</v>
      </c>
      <c r="CK5" s="233">
        <v>2011</v>
      </c>
      <c r="CL5" s="233">
        <v>2012</v>
      </c>
      <c r="CM5" s="233">
        <v>2013</v>
      </c>
      <c r="CN5" s="233">
        <v>2014</v>
      </c>
      <c r="CO5" s="233">
        <v>2015</v>
      </c>
      <c r="CP5" s="233">
        <v>2016</v>
      </c>
      <c r="CQ5" s="233">
        <v>2017</v>
      </c>
      <c r="CR5" s="233">
        <v>2018</v>
      </c>
      <c r="CS5" s="233">
        <v>2019</v>
      </c>
      <c r="CT5" s="233">
        <v>2020</v>
      </c>
      <c r="CU5" s="233">
        <v>2021</v>
      </c>
      <c r="CV5" s="233">
        <v>2022</v>
      </c>
      <c r="CW5" s="233">
        <v>2023</v>
      </c>
      <c r="CX5" s="233">
        <v>2024</v>
      </c>
      <c r="CY5" s="233">
        <v>2025</v>
      </c>
      <c r="DA5" s="17"/>
    </row>
    <row r="6" spans="2:118">
      <c r="B6" s="12" t="str">
        <f>IF(Portfolio!$CE$3=SOURCE!$A$1,SOURCE!D26,SOURCE!E26)</f>
        <v>Receita de locação</v>
      </c>
      <c r="C6" s="13">
        <v>29556.67943</v>
      </c>
      <c r="D6" s="13">
        <v>47994.320570000011</v>
      </c>
      <c r="E6" s="13">
        <v>44269</v>
      </c>
      <c r="F6" s="211">
        <v>71258.724409999995</v>
      </c>
      <c r="G6" s="13">
        <v>52453</v>
      </c>
      <c r="H6" s="13">
        <v>54368</v>
      </c>
      <c r="I6" s="13">
        <v>55571.75069000003</v>
      </c>
      <c r="J6" s="13">
        <v>77001.196459999992</v>
      </c>
      <c r="K6" s="14">
        <v>60563.70925</v>
      </c>
      <c r="L6" s="14">
        <v>68771.97265499999</v>
      </c>
      <c r="M6" s="14">
        <v>67993.736285000006</v>
      </c>
      <c r="N6" s="14">
        <v>97922.963520000019</v>
      </c>
      <c r="O6" s="257">
        <v>79390.077814999997</v>
      </c>
      <c r="P6" s="257">
        <v>81498.334271161861</v>
      </c>
      <c r="Q6" s="257">
        <v>81759</v>
      </c>
      <c r="R6" s="257">
        <v>117533</v>
      </c>
      <c r="S6" s="257">
        <v>90020</v>
      </c>
      <c r="T6" s="257">
        <v>94253.682669999995</v>
      </c>
      <c r="U6" s="257">
        <v>93765</v>
      </c>
      <c r="V6" s="257">
        <v>138075</v>
      </c>
      <c r="W6" s="257">
        <v>105476</v>
      </c>
      <c r="X6" s="257">
        <v>108425</v>
      </c>
      <c r="Y6" s="257">
        <v>111301</v>
      </c>
      <c r="Z6" s="257">
        <v>161052.42266000004</v>
      </c>
      <c r="AA6" s="257">
        <v>121975</v>
      </c>
      <c r="AB6" s="257">
        <v>126883</v>
      </c>
      <c r="AC6" s="257">
        <v>124240</v>
      </c>
      <c r="AD6" s="257">
        <v>188846</v>
      </c>
      <c r="AE6" s="257">
        <v>154436</v>
      </c>
      <c r="AF6" s="257">
        <v>153123</v>
      </c>
      <c r="AG6" s="257">
        <v>154802</v>
      </c>
      <c r="AH6" s="257">
        <v>216686</v>
      </c>
      <c r="AI6" s="257">
        <v>167921.35110500001</v>
      </c>
      <c r="AJ6" s="257">
        <v>186249.446815</v>
      </c>
      <c r="AK6" s="257">
        <v>184447.93382499999</v>
      </c>
      <c r="AL6" s="257">
        <v>262720.78132000001</v>
      </c>
      <c r="AM6" s="257">
        <v>194216.49866499999</v>
      </c>
      <c r="AN6" s="257">
        <v>201142.35561500001</v>
      </c>
      <c r="AO6" s="257">
        <v>199760.79761500002</v>
      </c>
      <c r="AP6" s="257">
        <v>266526.97063499998</v>
      </c>
      <c r="AQ6" s="257">
        <v>207232.82270500006</v>
      </c>
      <c r="AR6" s="257">
        <v>210918.91509999987</v>
      </c>
      <c r="AS6" s="257">
        <v>213721.30278000014</v>
      </c>
      <c r="AT6" s="257">
        <v>297584.90665500006</v>
      </c>
      <c r="AU6" s="257">
        <v>228467.66891000001</v>
      </c>
      <c r="AV6" s="257">
        <v>238790.51111499997</v>
      </c>
      <c r="AW6" s="257">
        <v>233714.28534499995</v>
      </c>
      <c r="AX6" s="257">
        <v>305958.68672499992</v>
      </c>
      <c r="AY6" s="257">
        <v>240591.308865</v>
      </c>
      <c r="AZ6" s="257">
        <v>250072.41558999996</v>
      </c>
      <c r="BA6" s="257">
        <v>245262.71894500015</v>
      </c>
      <c r="BB6" s="257">
        <v>323756.06414999987</v>
      </c>
      <c r="BC6" s="257">
        <v>250392.88765000002</v>
      </c>
      <c r="BD6" s="257">
        <v>265674.53782500001</v>
      </c>
      <c r="BE6" s="257">
        <v>267026.49624499993</v>
      </c>
      <c r="BF6" s="257">
        <v>341636.58285999997</v>
      </c>
      <c r="BG6" s="257">
        <v>236257.64156499997</v>
      </c>
      <c r="BH6" s="257">
        <v>66832.678585000016</v>
      </c>
      <c r="BI6" s="257">
        <v>150167.48193500005</v>
      </c>
      <c r="BJ6" s="257">
        <v>321007.97926499991</v>
      </c>
      <c r="BK6" s="257">
        <v>187244.57114500005</v>
      </c>
      <c r="BL6" s="257">
        <v>258445.12001499993</v>
      </c>
      <c r="BM6" s="257">
        <v>301972.53062000009</v>
      </c>
      <c r="BN6" s="257">
        <v>442206.83070499968</v>
      </c>
      <c r="BO6" s="257">
        <v>353188.57998000004</v>
      </c>
      <c r="BP6" s="257">
        <v>374947.13790500001</v>
      </c>
      <c r="BQ6" s="257">
        <v>378781.16139500006</v>
      </c>
      <c r="BR6" s="257">
        <v>497948.65084499988</v>
      </c>
      <c r="BS6" s="257">
        <v>384418.33648</v>
      </c>
      <c r="BT6" s="14">
        <v>399080.14675999992</v>
      </c>
      <c r="BU6" s="14">
        <v>394023.86516499997</v>
      </c>
      <c r="BV6" s="14">
        <v>509358.4927</v>
      </c>
      <c r="BW6" s="14">
        <f t="shared" ref="BW6:CB6" si="0">SUM(BW7:BW9)</f>
        <v>388492.89740000002</v>
      </c>
      <c r="BX6" s="14">
        <f t="shared" si="0"/>
        <v>394366.36903</v>
      </c>
      <c r="BY6" s="14">
        <f t="shared" si="0"/>
        <v>401546.46466000006</v>
      </c>
      <c r="BZ6" s="14">
        <f t="shared" si="0"/>
        <v>542065.87086999987</v>
      </c>
      <c r="CA6" s="14">
        <f t="shared" si="0"/>
        <v>409181.15365999995</v>
      </c>
      <c r="CB6" s="14">
        <f t="shared" si="0"/>
        <v>427534.18456999981</v>
      </c>
      <c r="CC6" s="14">
        <f>SUM(CC7:CC9)</f>
        <v>431420.85219000006</v>
      </c>
      <c r="CD6" s="14">
        <v>587375.17592999991</v>
      </c>
      <c r="CE6" s="14"/>
      <c r="CF6" s="257">
        <v>193078.72441000002</v>
      </c>
      <c r="CG6" s="257">
        <f t="shared" ref="CG6:CG15" si="1">SUM(G6:J6)</f>
        <v>239393.94715000002</v>
      </c>
      <c r="CH6" s="257">
        <f t="shared" ref="CH6:CH15" si="2">SUM(K6:N6)</f>
        <v>295252.38170999999</v>
      </c>
      <c r="CI6" s="257">
        <f t="shared" ref="CI6:CI15" si="3">SUM(O6:R6)</f>
        <v>360180.41208616184</v>
      </c>
      <c r="CJ6" s="257">
        <f t="shared" ref="CJ6:CJ15" si="4">SUM(S6:V6)</f>
        <v>416113.68267000001</v>
      </c>
      <c r="CK6" s="257">
        <f t="shared" ref="CK6:CK15" si="5">SUM(W6:Z6)</f>
        <v>486254.42266000004</v>
      </c>
      <c r="CL6" s="257">
        <f t="shared" ref="CL6:CL15" si="6">SUM(AA6:AD6)</f>
        <v>561944</v>
      </c>
      <c r="CM6" s="257">
        <f t="shared" ref="CM6:CM15" si="7">SUM(AE6:AH6)</f>
        <v>679047</v>
      </c>
      <c r="CN6" s="257">
        <f t="shared" ref="CN6:CN15" si="8">SUM(AI6:AL6)</f>
        <v>801339.51306500006</v>
      </c>
      <c r="CO6" s="257">
        <f t="shared" ref="CO6:CO15" si="9">SUM(AM6:AP6)</f>
        <v>861646.62253000005</v>
      </c>
      <c r="CP6" s="257">
        <f t="shared" ref="CP6:CP15" si="10">SUM(AQ6:AT6)</f>
        <v>929457.94724000013</v>
      </c>
      <c r="CQ6" s="257">
        <f t="shared" ref="CQ6:CQ15" si="11">SUM(AU6:AX6)</f>
        <v>1006931.1520949999</v>
      </c>
      <c r="CR6" s="257">
        <f t="shared" ref="CR6:CR15" si="12">SUM(AY6:BB6)</f>
        <v>1059682.50755</v>
      </c>
      <c r="CS6" s="257">
        <f t="shared" ref="CS6:CS15" si="13">SUM(BC6:BF6)</f>
        <v>1124730.5045799999</v>
      </c>
      <c r="CT6" s="257">
        <f t="shared" ref="CT6:CT15" si="14">SUM(BG6:BJ6)</f>
        <v>774265.78134999995</v>
      </c>
      <c r="CU6" s="257">
        <f t="shared" ref="CU6:CU15" si="15">SUM(BK6:BN6)</f>
        <v>1189869.0524849996</v>
      </c>
      <c r="CV6" s="257">
        <f t="shared" ref="CV6:CV15" si="16">SUM(BO6:BR6)</f>
        <v>1604865.5301249998</v>
      </c>
      <c r="CW6" s="257">
        <f t="shared" ref="CW6:CW15" si="17">SUM(BS6:BV6)</f>
        <v>1686880.8411049999</v>
      </c>
      <c r="CX6" s="257">
        <f t="shared" ref="CX6:CX15" si="18">SUM(BW6:BZ6)</f>
        <v>1726471.6019600001</v>
      </c>
      <c r="CY6" s="14">
        <f t="shared" ref="CY6:CY12" si="19">SUM(CA6:CD6)</f>
        <v>1855511.3663499998</v>
      </c>
      <c r="CZ6" s="337"/>
      <c r="DA6" s="14"/>
      <c r="DB6" s="14"/>
      <c r="DC6" s="337"/>
      <c r="DF6" s="337"/>
      <c r="DG6" s="340"/>
      <c r="DH6" s="337"/>
      <c r="DI6" s="340"/>
      <c r="DL6" s="366"/>
      <c r="DM6" s="340"/>
    </row>
    <row r="7" spans="2:118">
      <c r="B7" s="178" t="str">
        <f>IF(Portfolio!$CE$3=SOURCE!$A$1,SOURCE!D27,SOURCE!E27)</f>
        <v>Aluguel Mínimo</v>
      </c>
      <c r="C7" s="13">
        <v>24695.015321938379</v>
      </c>
      <c r="D7" s="13">
        <v>38729.793378061622</v>
      </c>
      <c r="E7" s="13">
        <v>37970.64589</v>
      </c>
      <c r="F7" s="13">
        <f>57246.00418+5137.83954999999</f>
        <v>62383.843729999993</v>
      </c>
      <c r="G7" s="13">
        <v>45392.663350000003</v>
      </c>
      <c r="H7" s="13">
        <v>45187.370009999999</v>
      </c>
      <c r="I7" s="13">
        <v>46896.144161894525</v>
      </c>
      <c r="J7" s="13">
        <v>64128.01807000002</v>
      </c>
      <c r="K7" s="14">
        <v>51990.525949999996</v>
      </c>
      <c r="L7" s="14">
        <v>54547.581479999993</v>
      </c>
      <c r="M7" s="14">
        <v>56477.646649999988</v>
      </c>
      <c r="N7" s="14">
        <v>82769.029295000015</v>
      </c>
      <c r="O7" s="257">
        <v>69271.948654970678</v>
      </c>
      <c r="P7" s="257">
        <v>69915.551815140061</v>
      </c>
      <c r="Q7" s="257">
        <v>69305.825178239786</v>
      </c>
      <c r="R7" s="257">
        <v>100438.39234505958</v>
      </c>
      <c r="S7" s="257">
        <v>77980.844464999987</v>
      </c>
      <c r="T7" s="257">
        <v>78660.075085000004</v>
      </c>
      <c r="U7" s="257">
        <v>79315.308745000002</v>
      </c>
      <c r="V7" s="257">
        <v>116374.65937500002</v>
      </c>
      <c r="W7" s="257">
        <v>90768.541474999976</v>
      </c>
      <c r="X7" s="257">
        <v>93566.406405000002</v>
      </c>
      <c r="Y7" s="257">
        <v>95031.298644999973</v>
      </c>
      <c r="Z7" s="257">
        <v>139964.09233000001</v>
      </c>
      <c r="AA7" s="257">
        <v>108073.16872</v>
      </c>
      <c r="AB7" s="257">
        <v>108680.23225999999</v>
      </c>
      <c r="AC7" s="257">
        <v>109193.46181500002</v>
      </c>
      <c r="AD7" s="257">
        <v>164367.67431500004</v>
      </c>
      <c r="AE7" s="257">
        <v>138861.78976000001</v>
      </c>
      <c r="AF7" s="257">
        <v>134754.97491000002</v>
      </c>
      <c r="AG7" s="257">
        <v>136227.654415</v>
      </c>
      <c r="AH7" s="257">
        <v>191656.39903499998</v>
      </c>
      <c r="AI7" s="257">
        <v>150372.28211</v>
      </c>
      <c r="AJ7" s="257">
        <v>162662.59819999998</v>
      </c>
      <c r="AK7" s="257">
        <v>165718.15203999999</v>
      </c>
      <c r="AL7" s="257">
        <v>232305.02155500001</v>
      </c>
      <c r="AM7" s="257">
        <v>175195.02824000001</v>
      </c>
      <c r="AN7" s="257">
        <v>176849.91317999997</v>
      </c>
      <c r="AO7" s="257">
        <v>179191.93516500003</v>
      </c>
      <c r="AP7" s="257">
        <v>234931.41773999998</v>
      </c>
      <c r="AQ7" s="257">
        <v>187682.933295</v>
      </c>
      <c r="AR7" s="257">
        <v>188487.23130999997</v>
      </c>
      <c r="AS7" s="257">
        <v>192086.27879499999</v>
      </c>
      <c r="AT7" s="257">
        <v>265104.71034499997</v>
      </c>
      <c r="AU7" s="257">
        <v>208945.78076000002</v>
      </c>
      <c r="AV7" s="257">
        <v>211893.827685</v>
      </c>
      <c r="AW7" s="257">
        <v>210043.695095</v>
      </c>
      <c r="AX7" s="257">
        <v>271135.16738</v>
      </c>
      <c r="AY7" s="257">
        <v>216393.547705</v>
      </c>
      <c r="AZ7" s="257">
        <v>221960.12103500002</v>
      </c>
      <c r="BA7" s="257">
        <v>219440.81449000002</v>
      </c>
      <c r="BB7" s="257">
        <v>285105.744985</v>
      </c>
      <c r="BC7" s="257">
        <v>225928.74777999998</v>
      </c>
      <c r="BD7" s="257">
        <v>234353.88375499999</v>
      </c>
      <c r="BE7" s="257">
        <v>236749.45532499999</v>
      </c>
      <c r="BF7" s="257">
        <v>298434.268835</v>
      </c>
      <c r="BG7" s="257">
        <v>211750.91247499996</v>
      </c>
      <c r="BH7" s="257">
        <v>59731.195155000001</v>
      </c>
      <c r="BI7" s="257">
        <v>133571.70865499999</v>
      </c>
      <c r="BJ7" s="257">
        <v>284839.43176499999</v>
      </c>
      <c r="BK7" s="257">
        <v>166163.666945</v>
      </c>
      <c r="BL7" s="257">
        <v>236952.04848499992</v>
      </c>
      <c r="BM7" s="257">
        <v>272692.75545000006</v>
      </c>
      <c r="BN7" s="257">
        <v>393743.90488499968</v>
      </c>
      <c r="BO7" s="257">
        <v>321197.781265</v>
      </c>
      <c r="BP7" s="257">
        <v>332711.34380500001</v>
      </c>
      <c r="BQ7" s="257">
        <v>340299.53183999995</v>
      </c>
      <c r="BR7" s="257">
        <v>443213.44893499988</v>
      </c>
      <c r="BS7" s="257">
        <v>351314.09242</v>
      </c>
      <c r="BT7" s="14">
        <v>353933.68380499992</v>
      </c>
      <c r="BU7" s="14">
        <v>353075.64966499998</v>
      </c>
      <c r="BV7" s="14">
        <v>445400.17674000002</v>
      </c>
      <c r="BW7" s="14">
        <v>351143.41318999999</v>
      </c>
      <c r="BX7" s="14">
        <v>349303.44988999999</v>
      </c>
      <c r="BY7" s="14">
        <v>355114.85749000008</v>
      </c>
      <c r="BZ7" s="14">
        <v>472469.86493999988</v>
      </c>
      <c r="CA7" s="14">
        <v>369663.69373999996</v>
      </c>
      <c r="CB7" s="14">
        <v>373768.90719999984</v>
      </c>
      <c r="CC7" s="14">
        <v>379925.31385000009</v>
      </c>
      <c r="CD7" s="14">
        <v>494308.21108999988</v>
      </c>
      <c r="CE7" s="14"/>
      <c r="CF7" s="257">
        <f t="shared" ref="CF7:CF15" si="20">+SUM(C7:F7)</f>
        <v>163779.29832</v>
      </c>
      <c r="CG7" s="257">
        <f t="shared" si="1"/>
        <v>201604.19559189453</v>
      </c>
      <c r="CH7" s="257">
        <f t="shared" si="2"/>
        <v>245784.783375</v>
      </c>
      <c r="CI7" s="257">
        <f t="shared" si="3"/>
        <v>308931.71799341007</v>
      </c>
      <c r="CJ7" s="257">
        <f t="shared" si="4"/>
        <v>352330.88766999997</v>
      </c>
      <c r="CK7" s="257">
        <f t="shared" si="5"/>
        <v>419330.33885499998</v>
      </c>
      <c r="CL7" s="257">
        <f t="shared" si="6"/>
        <v>490314.53711000003</v>
      </c>
      <c r="CM7" s="257">
        <f t="shared" si="7"/>
        <v>601500.81812000007</v>
      </c>
      <c r="CN7" s="257">
        <f t="shared" si="8"/>
        <v>711058.05390499998</v>
      </c>
      <c r="CO7" s="257">
        <f t="shared" si="9"/>
        <v>766168.29432499991</v>
      </c>
      <c r="CP7" s="257">
        <f t="shared" si="10"/>
        <v>833361.15374500002</v>
      </c>
      <c r="CQ7" s="257">
        <f t="shared" si="11"/>
        <v>902018.47091999999</v>
      </c>
      <c r="CR7" s="257">
        <f t="shared" si="12"/>
        <v>942900.22821500001</v>
      </c>
      <c r="CS7" s="257">
        <f t="shared" si="13"/>
        <v>995466.35569499992</v>
      </c>
      <c r="CT7" s="257">
        <f t="shared" si="14"/>
        <v>689893.24804999994</v>
      </c>
      <c r="CU7" s="257">
        <f t="shared" si="15"/>
        <v>1069552.3757649995</v>
      </c>
      <c r="CV7" s="257">
        <f t="shared" si="16"/>
        <v>1437422.1058449999</v>
      </c>
      <c r="CW7" s="257">
        <f t="shared" si="17"/>
        <v>1503723.6026299999</v>
      </c>
      <c r="CX7" s="257">
        <f t="shared" si="18"/>
        <v>1528031.5855100001</v>
      </c>
      <c r="CY7" s="14">
        <f t="shared" si="19"/>
        <v>1617666.1258799997</v>
      </c>
      <c r="CZ7" s="340"/>
      <c r="DH7" s="337"/>
      <c r="DI7" s="66"/>
    </row>
    <row r="8" spans="2:118">
      <c r="B8" s="178" t="str">
        <f>IF(Portfolio!$CE$3=SOURCE!$A$1,SOURCE!D28,SOURCE!E28)</f>
        <v>Aluguel Complementar</v>
      </c>
      <c r="C8" s="13">
        <v>955.16290000000004</v>
      </c>
      <c r="D8" s="13">
        <v>1304.57644</v>
      </c>
      <c r="E8" s="13">
        <v>1392.8525199999999</v>
      </c>
      <c r="F8" s="13">
        <v>2245.7705700000006</v>
      </c>
      <c r="G8" s="13">
        <v>2412.1714400000001</v>
      </c>
      <c r="H8" s="13">
        <v>2340.5790199999997</v>
      </c>
      <c r="I8" s="13">
        <v>2438.3120306401797</v>
      </c>
      <c r="J8" s="13">
        <v>3711.6170700000002</v>
      </c>
      <c r="K8" s="14">
        <v>2514.3304199999993</v>
      </c>
      <c r="L8" s="14">
        <v>2828.5851949999997</v>
      </c>
      <c r="M8" s="14">
        <v>2718.0680000000007</v>
      </c>
      <c r="N8" s="14">
        <v>3293.667825</v>
      </c>
      <c r="O8" s="257">
        <v>1948.1542302204998</v>
      </c>
      <c r="P8" s="257">
        <v>2836.8203291708301</v>
      </c>
      <c r="Q8" s="257">
        <v>3058.1393211763793</v>
      </c>
      <c r="R8" s="257">
        <v>4780.6791680026299</v>
      </c>
      <c r="S8" s="257">
        <v>3349.2337949999992</v>
      </c>
      <c r="T8" s="257">
        <v>4516.7602650000017</v>
      </c>
      <c r="U8" s="257">
        <v>4719.1908450000001</v>
      </c>
      <c r="V8" s="257">
        <v>7711.9845499999992</v>
      </c>
      <c r="W8" s="257">
        <v>4519.6802399999997</v>
      </c>
      <c r="X8" s="257">
        <v>4835.921339999999</v>
      </c>
      <c r="Y8" s="257">
        <v>5586.5793349999994</v>
      </c>
      <c r="Z8" s="257">
        <v>7913.652250000001</v>
      </c>
      <c r="AA8" s="257">
        <v>4784.4308550000005</v>
      </c>
      <c r="AB8" s="257">
        <v>6986.6033500000003</v>
      </c>
      <c r="AC8" s="257">
        <v>5960.1569300000001</v>
      </c>
      <c r="AD8" s="257">
        <v>9333.5242750000034</v>
      </c>
      <c r="AE8" s="257">
        <v>5826.1259099999997</v>
      </c>
      <c r="AF8" s="257">
        <v>6726.7118700000001</v>
      </c>
      <c r="AG8" s="257">
        <v>6886.6220250000006</v>
      </c>
      <c r="AH8" s="257">
        <v>8697.9496100000015</v>
      </c>
      <c r="AI8" s="257">
        <v>6100.9777450000011</v>
      </c>
      <c r="AJ8" s="257">
        <v>8193.941315</v>
      </c>
      <c r="AK8" s="257">
        <v>6390.6733700000013</v>
      </c>
      <c r="AL8" s="257">
        <v>10421.72147</v>
      </c>
      <c r="AM8" s="257">
        <v>7078.5105999999996</v>
      </c>
      <c r="AN8" s="257">
        <v>8781.3294499999993</v>
      </c>
      <c r="AO8" s="257">
        <v>6795.1808450000008</v>
      </c>
      <c r="AP8" s="257">
        <v>11365.326399999998</v>
      </c>
      <c r="AQ8" s="257">
        <v>6268.0321199999998</v>
      </c>
      <c r="AR8" s="257">
        <v>7515.1833100000003</v>
      </c>
      <c r="AS8" s="257">
        <v>6539.6163200000001</v>
      </c>
      <c r="AT8" s="257">
        <v>9602.1856800000005</v>
      </c>
      <c r="AU8" s="257">
        <v>5534.7426450000012</v>
      </c>
      <c r="AV8" s="257">
        <v>8755.5310200000022</v>
      </c>
      <c r="AW8" s="257">
        <v>7235.3710400000009</v>
      </c>
      <c r="AX8" s="257">
        <v>11215.224259999999</v>
      </c>
      <c r="AY8" s="257">
        <v>6968.1324800000002</v>
      </c>
      <c r="AZ8" s="257">
        <v>8286.5767300000007</v>
      </c>
      <c r="BA8" s="257">
        <v>7461.9545799999996</v>
      </c>
      <c r="BB8" s="257">
        <v>12139.162480000001</v>
      </c>
      <c r="BC8" s="257">
        <v>6105.9355149999992</v>
      </c>
      <c r="BD8" s="257">
        <v>9643.1684850000001</v>
      </c>
      <c r="BE8" s="257">
        <v>8234.9650349999993</v>
      </c>
      <c r="BF8" s="257">
        <v>12357.016094999999</v>
      </c>
      <c r="BG8" s="257">
        <v>5308.3185549999998</v>
      </c>
      <c r="BH8" s="257">
        <v>1408.8738399999995</v>
      </c>
      <c r="BI8" s="257">
        <v>5231.4203499999994</v>
      </c>
      <c r="BJ8" s="257">
        <v>8347.9002099999998</v>
      </c>
      <c r="BK8" s="257">
        <v>2443.2286600000002</v>
      </c>
      <c r="BL8" s="257">
        <v>4754.3297200000006</v>
      </c>
      <c r="BM8" s="257">
        <v>6043.5761199999988</v>
      </c>
      <c r="BN8" s="257">
        <v>10324.21371</v>
      </c>
      <c r="BO8" s="257">
        <v>5308.4737450000002</v>
      </c>
      <c r="BP8" s="257">
        <v>11381.840249999999</v>
      </c>
      <c r="BQ8" s="257">
        <v>8743.4792449999986</v>
      </c>
      <c r="BR8" s="257">
        <v>11794.777189999999</v>
      </c>
      <c r="BS8" s="257">
        <v>6055.4860699999999</v>
      </c>
      <c r="BT8" s="14">
        <v>10697.226054999999</v>
      </c>
      <c r="BU8" s="14">
        <v>9536.5071200000002</v>
      </c>
      <c r="BV8" s="14">
        <v>15839.19434</v>
      </c>
      <c r="BW8" s="14">
        <v>8790.5137699999996</v>
      </c>
      <c r="BX8" s="14">
        <v>12429.256950000001</v>
      </c>
      <c r="BY8" s="14">
        <v>12298.907470000002</v>
      </c>
      <c r="BZ8" s="14">
        <v>20864.322219999998</v>
      </c>
      <c r="CA8" s="14">
        <v>9484.29205</v>
      </c>
      <c r="CB8" s="14">
        <v>16490.346430000005</v>
      </c>
      <c r="CC8" s="14">
        <v>13837.610030000003</v>
      </c>
      <c r="CD8" s="14">
        <v>22865.79981</v>
      </c>
      <c r="CE8" s="14"/>
      <c r="CF8" s="257">
        <f t="shared" si="20"/>
        <v>5898.362430000001</v>
      </c>
      <c r="CG8" s="257">
        <f t="shared" si="1"/>
        <v>10902.679560640179</v>
      </c>
      <c r="CH8" s="257">
        <f t="shared" si="2"/>
        <v>11354.65144</v>
      </c>
      <c r="CI8" s="257">
        <f t="shared" si="3"/>
        <v>12623.79304857034</v>
      </c>
      <c r="CJ8" s="257">
        <f t="shared" si="4"/>
        <v>20297.169455000003</v>
      </c>
      <c r="CK8" s="257">
        <f t="shared" si="5"/>
        <v>22855.833164999996</v>
      </c>
      <c r="CL8" s="257">
        <f t="shared" si="6"/>
        <v>27064.715410000004</v>
      </c>
      <c r="CM8" s="257">
        <f t="shared" si="7"/>
        <v>28137.409415000002</v>
      </c>
      <c r="CN8" s="257">
        <f t="shared" si="8"/>
        <v>31107.313900000001</v>
      </c>
      <c r="CO8" s="257">
        <f t="shared" si="9"/>
        <v>34020.347295</v>
      </c>
      <c r="CP8" s="257">
        <f t="shared" si="10"/>
        <v>29925.01743</v>
      </c>
      <c r="CQ8" s="257">
        <f t="shared" si="11"/>
        <v>32740.868965000005</v>
      </c>
      <c r="CR8" s="257">
        <f t="shared" si="12"/>
        <v>34855.826269999998</v>
      </c>
      <c r="CS8" s="257">
        <f t="shared" si="13"/>
        <v>36341.085129999999</v>
      </c>
      <c r="CT8" s="257">
        <f t="shared" si="14"/>
        <v>20296.512954999998</v>
      </c>
      <c r="CU8" s="257">
        <f t="shared" si="15"/>
        <v>23565.34821</v>
      </c>
      <c r="CV8" s="257">
        <f t="shared" si="16"/>
        <v>37228.57043</v>
      </c>
      <c r="CW8" s="257">
        <f t="shared" si="17"/>
        <v>42128.413585000002</v>
      </c>
      <c r="CX8" s="257">
        <f t="shared" si="18"/>
        <v>54383.000410000008</v>
      </c>
      <c r="CY8" s="14">
        <f t="shared" si="19"/>
        <v>62678.048320000002</v>
      </c>
      <c r="CZ8" s="340"/>
      <c r="DI8" s="340"/>
    </row>
    <row r="9" spans="2:118">
      <c r="B9" s="178" t="str">
        <f>IF(Portfolio!$CE$3=SOURCE!$A$1,SOURCE!D29,SOURCE!E29)</f>
        <v>Mall e Mídia</v>
      </c>
      <c r="C9" s="13">
        <v>3906.8753900000006</v>
      </c>
      <c r="D9" s="13">
        <v>7960.0245600000007</v>
      </c>
      <c r="E9" s="13">
        <v>4905.0535999999993</v>
      </c>
      <c r="F9" s="13">
        <v>6629.1101099999996</v>
      </c>
      <c r="G9" s="13">
        <v>4647.7149000000009</v>
      </c>
      <c r="H9" s="13">
        <v>6839.8595000000005</v>
      </c>
      <c r="I9" s="13">
        <v>6237.0144874652906</v>
      </c>
      <c r="J9" s="13">
        <v>9161.5622299999995</v>
      </c>
      <c r="K9" s="14">
        <v>6059.0530999999992</v>
      </c>
      <c r="L9" s="14">
        <v>11395.449104999998</v>
      </c>
      <c r="M9" s="14">
        <v>8798.2853499999983</v>
      </c>
      <c r="N9" s="14">
        <v>11860.228390000002</v>
      </c>
      <c r="O9" s="257">
        <v>8169.9749298088191</v>
      </c>
      <c r="P9" s="257">
        <v>8745.9621268509618</v>
      </c>
      <c r="Q9" s="257">
        <v>9395.4450155838404</v>
      </c>
      <c r="R9" s="257">
        <v>12313.730611937859</v>
      </c>
      <c r="S9" s="257">
        <v>8689.9526900000001</v>
      </c>
      <c r="T9" s="257">
        <v>11076.943669999999</v>
      </c>
      <c r="U9" s="257">
        <v>9730.5435200000011</v>
      </c>
      <c r="V9" s="257">
        <v>13988.075355000001</v>
      </c>
      <c r="W9" s="257">
        <v>10187.744210000001</v>
      </c>
      <c r="X9" s="257">
        <v>10022.493690000003</v>
      </c>
      <c r="Y9" s="257">
        <v>10683.49682</v>
      </c>
      <c r="Z9" s="257">
        <v>13174.678080000002</v>
      </c>
      <c r="AA9" s="257">
        <v>9117.094189999998</v>
      </c>
      <c r="AB9" s="257">
        <v>11215.850335000001</v>
      </c>
      <c r="AC9" s="257">
        <v>9086.5401499999989</v>
      </c>
      <c r="AD9" s="257">
        <v>15145.074525</v>
      </c>
      <c r="AE9" s="257">
        <v>9748.5314949999993</v>
      </c>
      <c r="AF9" s="257">
        <v>11640.84439</v>
      </c>
      <c r="AG9" s="257">
        <v>11688.135135000002</v>
      </c>
      <c r="AH9" s="257">
        <v>16331.651355000004</v>
      </c>
      <c r="AI9" s="257">
        <v>11448.091250000001</v>
      </c>
      <c r="AJ9" s="257">
        <v>15392.907300000001</v>
      </c>
      <c r="AK9" s="257">
        <v>12339.108415000001</v>
      </c>
      <c r="AL9" s="257">
        <v>19994.038294999998</v>
      </c>
      <c r="AM9" s="257">
        <v>11942.959825</v>
      </c>
      <c r="AN9" s="257">
        <v>15511.112985000003</v>
      </c>
      <c r="AO9" s="257">
        <v>13773.681605</v>
      </c>
      <c r="AP9" s="257">
        <v>20230.226494999999</v>
      </c>
      <c r="AQ9" s="257">
        <v>13281.85729</v>
      </c>
      <c r="AR9" s="257">
        <v>14916.47748</v>
      </c>
      <c r="AS9" s="257">
        <v>15095.407664999999</v>
      </c>
      <c r="AT9" s="257">
        <v>22878.010630000001</v>
      </c>
      <c r="AU9" s="257">
        <v>13987.145504999999</v>
      </c>
      <c r="AV9" s="257">
        <v>18141.152410000002</v>
      </c>
      <c r="AW9" s="257">
        <v>16435.219209999999</v>
      </c>
      <c r="AX9" s="257">
        <v>23608.295085000002</v>
      </c>
      <c r="AY9" s="257">
        <v>17229.628679999998</v>
      </c>
      <c r="AZ9" s="257">
        <v>19825.717824999996</v>
      </c>
      <c r="BA9" s="257">
        <v>18359.949874999998</v>
      </c>
      <c r="BB9" s="257">
        <v>26511.156684999998</v>
      </c>
      <c r="BC9" s="257">
        <v>18358.204354999998</v>
      </c>
      <c r="BD9" s="257">
        <v>21677.485585000002</v>
      </c>
      <c r="BE9" s="257">
        <v>22042.075884999998</v>
      </c>
      <c r="BF9" s="257">
        <v>30845.297930000001</v>
      </c>
      <c r="BG9" s="257">
        <v>19198.410534999999</v>
      </c>
      <c r="BH9" s="257">
        <v>5692.60959</v>
      </c>
      <c r="BI9" s="257">
        <v>11364.352929999999</v>
      </c>
      <c r="BJ9" s="257">
        <v>27820.647290000001</v>
      </c>
      <c r="BK9" s="257">
        <v>18637.67554</v>
      </c>
      <c r="BL9" s="257">
        <v>16738.74181</v>
      </c>
      <c r="BM9" s="257">
        <v>23236.199050000003</v>
      </c>
      <c r="BN9" s="257">
        <v>38138.71211</v>
      </c>
      <c r="BO9" s="257">
        <v>26682.324970000001</v>
      </c>
      <c r="BP9" s="257">
        <v>30853.953850000002</v>
      </c>
      <c r="BQ9" s="257">
        <v>29738.150310000005</v>
      </c>
      <c r="BR9" s="257">
        <v>42940.424719999995</v>
      </c>
      <c r="BS9" s="257">
        <v>27048.757989999998</v>
      </c>
      <c r="BT9" s="14">
        <v>34449.236900000004</v>
      </c>
      <c r="BU9" s="14">
        <v>31411.708379999996</v>
      </c>
      <c r="BV9" s="14">
        <v>48119.121620000005</v>
      </c>
      <c r="BW9" s="14">
        <v>28558.970439999997</v>
      </c>
      <c r="BX9" s="14">
        <v>32633.662189999999</v>
      </c>
      <c r="BY9" s="14">
        <v>34132.699700000005</v>
      </c>
      <c r="BZ9" s="14">
        <v>48731.683709999998</v>
      </c>
      <c r="CA9" s="14">
        <v>30033.167869999997</v>
      </c>
      <c r="CB9" s="14">
        <v>37274.930939999998</v>
      </c>
      <c r="CC9" s="14">
        <v>37657.928310000003</v>
      </c>
      <c r="CD9" s="14">
        <v>70201.165030000004</v>
      </c>
      <c r="CE9" s="14"/>
      <c r="CF9" s="257">
        <f t="shared" si="20"/>
        <v>23401.06366</v>
      </c>
      <c r="CG9" s="257">
        <f t="shared" si="1"/>
        <v>26886.151117465291</v>
      </c>
      <c r="CH9" s="257">
        <f t="shared" si="2"/>
        <v>38113.015944999999</v>
      </c>
      <c r="CI9" s="257">
        <f t="shared" si="3"/>
        <v>38625.112684181484</v>
      </c>
      <c r="CJ9" s="257">
        <f t="shared" si="4"/>
        <v>43485.515234999999</v>
      </c>
      <c r="CK9" s="257">
        <f t="shared" si="5"/>
        <v>44068.412800000006</v>
      </c>
      <c r="CL9" s="257">
        <f t="shared" si="6"/>
        <v>44564.559200000003</v>
      </c>
      <c r="CM9" s="257">
        <f t="shared" si="7"/>
        <v>49409.162375000007</v>
      </c>
      <c r="CN9" s="257">
        <f t="shared" si="8"/>
        <v>59174.145260000005</v>
      </c>
      <c r="CO9" s="257">
        <f t="shared" si="9"/>
        <v>61457.980909999998</v>
      </c>
      <c r="CP9" s="257">
        <f t="shared" si="10"/>
        <v>66171.753064999997</v>
      </c>
      <c r="CQ9" s="257">
        <f t="shared" si="11"/>
        <v>72171.812210000004</v>
      </c>
      <c r="CR9" s="257">
        <f t="shared" si="12"/>
        <v>81926.453064999994</v>
      </c>
      <c r="CS9" s="257">
        <f t="shared" si="13"/>
        <v>92923.063754999996</v>
      </c>
      <c r="CT9" s="257">
        <f t="shared" si="14"/>
        <v>64076.020344999997</v>
      </c>
      <c r="CU9" s="257">
        <f t="shared" si="15"/>
        <v>96751.328510000007</v>
      </c>
      <c r="CV9" s="257">
        <f t="shared" si="16"/>
        <v>130214.85385</v>
      </c>
      <c r="CW9" s="257">
        <f t="shared" si="17"/>
        <v>141028.82488999999</v>
      </c>
      <c r="CX9" s="257">
        <f t="shared" si="18"/>
        <v>144057.01604000002</v>
      </c>
      <c r="CY9" s="14">
        <f t="shared" si="19"/>
        <v>175167.19215000002</v>
      </c>
      <c r="CZ9" s="340"/>
      <c r="DI9" s="340"/>
    </row>
    <row r="10" spans="2:118">
      <c r="B10" s="12" t="str">
        <f>IF(Portfolio!$CE$3=SOURCE!$A$1,SOURCE!D30,SOURCE!E30)</f>
        <v>Receita de serviços</v>
      </c>
      <c r="C10" s="13">
        <v>10987.091159</v>
      </c>
      <c r="D10" s="13">
        <v>13740.219410999991</v>
      </c>
      <c r="E10" s="13">
        <v>11657.474709999991</v>
      </c>
      <c r="F10" s="13">
        <v>8359.52495000001</v>
      </c>
      <c r="G10" s="13">
        <v>10872.88265</v>
      </c>
      <c r="H10" s="13">
        <v>12116.360840000001</v>
      </c>
      <c r="I10" s="13">
        <v>12941.50043</v>
      </c>
      <c r="J10" s="13">
        <v>16400.857210000002</v>
      </c>
      <c r="K10" s="14">
        <v>11254.153960000001</v>
      </c>
      <c r="L10" s="14">
        <v>21716.24871</v>
      </c>
      <c r="M10" s="14">
        <v>18604.344724999995</v>
      </c>
      <c r="N10" s="14">
        <v>14521.291139999999</v>
      </c>
      <c r="O10" s="257">
        <v>15389.431699999999</v>
      </c>
      <c r="P10" s="257">
        <v>18108</v>
      </c>
      <c r="Q10" s="257">
        <v>22005</v>
      </c>
      <c r="R10" s="257">
        <v>17869.961660000008</v>
      </c>
      <c r="S10" s="257">
        <v>14709.000190000001</v>
      </c>
      <c r="T10" s="257">
        <v>21077.273450000001</v>
      </c>
      <c r="U10" s="257">
        <v>18347</v>
      </c>
      <c r="V10" s="257">
        <v>18793</v>
      </c>
      <c r="W10" s="257">
        <v>19068</v>
      </c>
      <c r="X10" s="257">
        <v>21344</v>
      </c>
      <c r="Y10" s="257">
        <v>23644</v>
      </c>
      <c r="Z10" s="257">
        <v>18268</v>
      </c>
      <c r="AA10" s="257">
        <v>20447</v>
      </c>
      <c r="AB10" s="257">
        <v>26592</v>
      </c>
      <c r="AC10" s="257">
        <v>22920</v>
      </c>
      <c r="AD10" s="257">
        <v>28417</v>
      </c>
      <c r="AE10" s="257">
        <v>24827</v>
      </c>
      <c r="AF10" s="257">
        <v>27234</v>
      </c>
      <c r="AG10" s="257">
        <v>26001</v>
      </c>
      <c r="AH10" s="257">
        <v>27085</v>
      </c>
      <c r="AI10" s="257">
        <v>32187.235245000003</v>
      </c>
      <c r="AJ10" s="257">
        <v>27547.891265000002</v>
      </c>
      <c r="AK10" s="257">
        <v>30025.10151</v>
      </c>
      <c r="AL10" s="257">
        <v>29309.31824500002</v>
      </c>
      <c r="AM10" s="257">
        <v>27617.381685000004</v>
      </c>
      <c r="AN10" s="257">
        <v>25714.290089999995</v>
      </c>
      <c r="AO10" s="257">
        <v>29326.549100000011</v>
      </c>
      <c r="AP10" s="257">
        <v>27776.868409999995</v>
      </c>
      <c r="AQ10" s="257">
        <v>37102.569739999992</v>
      </c>
      <c r="AR10" s="257">
        <v>31510.797034999996</v>
      </c>
      <c r="AS10" s="257">
        <v>27209.239939999999</v>
      </c>
      <c r="AT10" s="257">
        <v>24091.68564499999</v>
      </c>
      <c r="AU10" s="257">
        <v>25053.324305000002</v>
      </c>
      <c r="AV10" s="257">
        <v>23942.162844999999</v>
      </c>
      <c r="AW10" s="257">
        <v>25960.560014999992</v>
      </c>
      <c r="AX10" s="257">
        <v>25673.838719999985</v>
      </c>
      <c r="AY10" s="257">
        <v>23660.423314999996</v>
      </c>
      <c r="AZ10" s="257">
        <v>25405.319040000006</v>
      </c>
      <c r="BA10" s="257">
        <v>27913.858230000005</v>
      </c>
      <c r="BB10" s="257">
        <v>34386.493259999974</v>
      </c>
      <c r="BC10" s="257">
        <v>29565.576659999999</v>
      </c>
      <c r="BD10" s="257">
        <v>28482.110159999997</v>
      </c>
      <c r="BE10" s="257">
        <v>28630.101190000009</v>
      </c>
      <c r="BF10" s="257">
        <v>28253.773969999995</v>
      </c>
      <c r="BG10" s="257">
        <v>27040.311270000002</v>
      </c>
      <c r="BH10" s="257">
        <v>9810.5818700000054</v>
      </c>
      <c r="BI10" s="257">
        <v>14483.365229999989</v>
      </c>
      <c r="BJ10" s="257">
        <v>16003.698680000001</v>
      </c>
      <c r="BK10" s="257">
        <v>21796.183710000001</v>
      </c>
      <c r="BL10" s="257">
        <v>18171.69425</v>
      </c>
      <c r="BM10" s="257">
        <v>21803.596989999998</v>
      </c>
      <c r="BN10" s="257">
        <v>25549.049490000001</v>
      </c>
      <c r="BO10" s="257">
        <v>29718.236489999999</v>
      </c>
      <c r="BP10" s="257">
        <v>29435.472449999997</v>
      </c>
      <c r="BQ10" s="257">
        <v>29967.751790000006</v>
      </c>
      <c r="BR10" s="257">
        <v>31160.530349999972</v>
      </c>
      <c r="BS10" s="257">
        <v>35590.902700000006</v>
      </c>
      <c r="BT10" s="14">
        <v>32530.521269999997</v>
      </c>
      <c r="BU10" s="14">
        <v>48671.516565000013</v>
      </c>
      <c r="BV10" s="14">
        <v>40620.307149999993</v>
      </c>
      <c r="BW10" s="14">
        <v>39602.625</v>
      </c>
      <c r="BX10" s="14">
        <v>36855.600929999986</v>
      </c>
      <c r="BY10" s="14">
        <v>35693.618539999996</v>
      </c>
      <c r="BZ10" s="14">
        <v>37632.985680000013</v>
      </c>
      <c r="CA10" s="14">
        <v>45361.468090000002</v>
      </c>
      <c r="CB10" s="14">
        <v>42896.302640000002</v>
      </c>
      <c r="CC10" s="14">
        <v>42922.147500000006</v>
      </c>
      <c r="CD10" s="14">
        <v>52155.311220000003</v>
      </c>
      <c r="CE10" s="14"/>
      <c r="CF10" s="257">
        <f t="shared" si="20"/>
        <v>44744.310229999988</v>
      </c>
      <c r="CG10" s="257">
        <f t="shared" si="1"/>
        <v>52331.601130000003</v>
      </c>
      <c r="CH10" s="257">
        <f t="shared" si="2"/>
        <v>66096.038535</v>
      </c>
      <c r="CI10" s="257">
        <f t="shared" si="3"/>
        <v>73372.393360000016</v>
      </c>
      <c r="CJ10" s="257">
        <f t="shared" si="4"/>
        <v>72926.273639999999</v>
      </c>
      <c r="CK10" s="257">
        <f t="shared" si="5"/>
        <v>82324</v>
      </c>
      <c r="CL10" s="257">
        <f t="shared" si="6"/>
        <v>98376</v>
      </c>
      <c r="CM10" s="257">
        <f t="shared" si="7"/>
        <v>105147</v>
      </c>
      <c r="CN10" s="257">
        <f t="shared" si="8"/>
        <v>119069.54626500003</v>
      </c>
      <c r="CO10" s="257">
        <f t="shared" si="9"/>
        <v>110435.08928499999</v>
      </c>
      <c r="CP10" s="257">
        <f t="shared" si="10"/>
        <v>119914.29235999998</v>
      </c>
      <c r="CQ10" s="257">
        <f t="shared" si="11"/>
        <v>100629.88588499998</v>
      </c>
      <c r="CR10" s="257">
        <f t="shared" si="12"/>
        <v>111366.09384499998</v>
      </c>
      <c r="CS10" s="257">
        <f t="shared" si="13"/>
        <v>114931.56198</v>
      </c>
      <c r="CT10" s="257">
        <f t="shared" si="14"/>
        <v>67337.957049999997</v>
      </c>
      <c r="CU10" s="257">
        <f t="shared" si="15"/>
        <v>87320.524439999994</v>
      </c>
      <c r="CV10" s="257">
        <f t="shared" si="16"/>
        <v>120281.99107999998</v>
      </c>
      <c r="CW10" s="257">
        <f t="shared" si="17"/>
        <v>157413.24768500001</v>
      </c>
      <c r="CX10" s="257">
        <f t="shared" si="18"/>
        <v>149784.83014999999</v>
      </c>
      <c r="CY10" s="14">
        <f t="shared" si="19"/>
        <v>183335.22945000001</v>
      </c>
      <c r="CZ10" s="337"/>
      <c r="DA10" s="14"/>
      <c r="DB10" s="14"/>
      <c r="DC10" s="337"/>
      <c r="DD10" s="14"/>
      <c r="DF10" s="337"/>
      <c r="DG10" s="340"/>
      <c r="DH10" s="337"/>
      <c r="DI10" s="340"/>
      <c r="DL10" s="366"/>
      <c r="DM10" s="366"/>
    </row>
    <row r="11" spans="2:118">
      <c r="B11" s="12" t="str">
        <f>IF(Portfolio!$CE$3=SOURCE!$A$1,SOURCE!D31,SOURCE!E31)</f>
        <v>Receita de cessão de direitos</v>
      </c>
      <c r="C11" s="13">
        <v>2069</v>
      </c>
      <c r="D11" s="13">
        <v>3402.0698399999997</v>
      </c>
      <c r="E11" s="13">
        <v>3352.5017799999996</v>
      </c>
      <c r="F11" s="13">
        <v>4782.1905500000003</v>
      </c>
      <c r="G11" s="13">
        <v>4567.1577800000014</v>
      </c>
      <c r="H11" s="13">
        <v>4858.7243599999983</v>
      </c>
      <c r="I11" s="13">
        <v>4385.3635300000014</v>
      </c>
      <c r="J11" s="13">
        <v>5090.6065299999991</v>
      </c>
      <c r="K11" s="14">
        <v>4763.9255200000007</v>
      </c>
      <c r="L11" s="14">
        <v>8717.0929899999992</v>
      </c>
      <c r="M11" s="14">
        <v>3606.0408400000033</v>
      </c>
      <c r="N11" s="14">
        <v>4154.961830000002</v>
      </c>
      <c r="O11" s="257">
        <v>5167.8271100000002</v>
      </c>
      <c r="P11" s="257">
        <v>6033.7252399999998</v>
      </c>
      <c r="Q11" s="257">
        <v>8108</v>
      </c>
      <c r="R11" s="257">
        <v>7679.7938599999979</v>
      </c>
      <c r="S11" s="257">
        <v>11179.152319999999</v>
      </c>
      <c r="T11" s="257">
        <v>6350.2972599999976</v>
      </c>
      <c r="U11" s="257">
        <v>8384</v>
      </c>
      <c r="V11" s="257">
        <v>9328</v>
      </c>
      <c r="W11" s="257">
        <v>9162</v>
      </c>
      <c r="X11" s="257">
        <v>10045</v>
      </c>
      <c r="Y11" s="257">
        <v>9802</v>
      </c>
      <c r="Z11" s="257">
        <v>10123</v>
      </c>
      <c r="AA11" s="257">
        <v>8907</v>
      </c>
      <c r="AB11" s="257">
        <v>9540</v>
      </c>
      <c r="AC11" s="257">
        <v>8773</v>
      </c>
      <c r="AD11" s="257">
        <v>10624</v>
      </c>
      <c r="AE11" s="257">
        <v>12802</v>
      </c>
      <c r="AF11" s="257">
        <v>14164</v>
      </c>
      <c r="AG11" s="257">
        <v>12960</v>
      </c>
      <c r="AH11" s="257">
        <v>12935</v>
      </c>
      <c r="AI11" s="257">
        <v>10256.11419</v>
      </c>
      <c r="AJ11" s="257">
        <v>9495.2740650000032</v>
      </c>
      <c r="AK11" s="257">
        <v>9771.2240550000006</v>
      </c>
      <c r="AL11" s="257">
        <v>7312.7068549999967</v>
      </c>
      <c r="AM11" s="257">
        <v>7894.756699999999</v>
      </c>
      <c r="AN11" s="257">
        <v>5879.929975</v>
      </c>
      <c r="AO11" s="257">
        <v>6872.9460600000002</v>
      </c>
      <c r="AP11" s="257">
        <v>4266.2345950000063</v>
      </c>
      <c r="AQ11" s="257">
        <v>3517.7943100000011</v>
      </c>
      <c r="AR11" s="257">
        <v>3354.5888999999997</v>
      </c>
      <c r="AS11" s="257">
        <v>2767.2495150000004</v>
      </c>
      <c r="AT11" s="257">
        <v>4292.8485699999965</v>
      </c>
      <c r="AU11" s="257">
        <v>2225.1266800000003</v>
      </c>
      <c r="AV11" s="257">
        <v>1453.8941050000001</v>
      </c>
      <c r="AW11" s="257">
        <v>1903.2595450000017</v>
      </c>
      <c r="AX11" s="257">
        <v>876.4641349999979</v>
      </c>
      <c r="AY11" s="257">
        <v>-2065.5793749999993</v>
      </c>
      <c r="AZ11" s="257">
        <v>-2422.04666</v>
      </c>
      <c r="BA11" s="257">
        <v>-2196.2341550000001</v>
      </c>
      <c r="BB11" s="257">
        <v>-3287.682565000001</v>
      </c>
      <c r="BC11" s="257">
        <v>-2722.3289250000007</v>
      </c>
      <c r="BD11" s="257">
        <v>-3386.9138750000002</v>
      </c>
      <c r="BE11" s="257">
        <v>-2785.4064599999992</v>
      </c>
      <c r="BF11" s="257">
        <v>-3663.7224399999977</v>
      </c>
      <c r="BG11" s="257">
        <v>-3656.9041699999998</v>
      </c>
      <c r="BH11" s="257">
        <v>-4077.2538799999993</v>
      </c>
      <c r="BI11" s="257">
        <v>-3559.3693850000027</v>
      </c>
      <c r="BJ11" s="257">
        <v>5042.0411399999984</v>
      </c>
      <c r="BK11" s="257">
        <v>505.46858000000009</v>
      </c>
      <c r="BL11" s="257">
        <v>-2335.0531050000013</v>
      </c>
      <c r="BM11" s="257">
        <v>-989.54814499999952</v>
      </c>
      <c r="BN11" s="257">
        <v>-2210.5102399999937</v>
      </c>
      <c r="BO11" s="257">
        <v>-917.66175499999895</v>
      </c>
      <c r="BP11" s="257">
        <v>-1704.4542500000005</v>
      </c>
      <c r="BQ11" s="257">
        <v>-1069.61869</v>
      </c>
      <c r="BR11" s="257">
        <v>-1807.2628650000024</v>
      </c>
      <c r="BS11" s="257">
        <v>-1407.8985400000006</v>
      </c>
      <c r="BT11" s="14">
        <v>-1214.3902999999984</v>
      </c>
      <c r="BU11" s="14">
        <v>-2421.8398599999982</v>
      </c>
      <c r="BV11" s="14">
        <v>-1382.3291300000083</v>
      </c>
      <c r="BW11" s="14">
        <v>5347.5820600000015</v>
      </c>
      <c r="BX11" s="14">
        <v>-2076.5907600000023</v>
      </c>
      <c r="BY11" s="14">
        <v>-1743.6961300000003</v>
      </c>
      <c r="BZ11" s="14">
        <v>-808.3390400000003</v>
      </c>
      <c r="CA11" s="14">
        <v>8320.8361100000002</v>
      </c>
      <c r="CB11" s="14">
        <v>-2882.5509300000003</v>
      </c>
      <c r="CC11" s="14">
        <v>-5727.6242799999964</v>
      </c>
      <c r="CD11" s="14">
        <v>-5278.5537900000045</v>
      </c>
      <c r="CE11" s="14"/>
      <c r="CF11" s="257">
        <f t="shared" si="20"/>
        <v>13605.762169999998</v>
      </c>
      <c r="CG11" s="257">
        <f t="shared" si="1"/>
        <v>18901.852200000001</v>
      </c>
      <c r="CH11" s="257">
        <f t="shared" si="2"/>
        <v>21242.021180000003</v>
      </c>
      <c r="CI11" s="257">
        <f t="shared" si="3"/>
        <v>26989.346209999996</v>
      </c>
      <c r="CJ11" s="257">
        <f t="shared" si="4"/>
        <v>35241.44958</v>
      </c>
      <c r="CK11" s="257">
        <f t="shared" si="5"/>
        <v>39132</v>
      </c>
      <c r="CL11" s="257">
        <f t="shared" si="6"/>
        <v>37844</v>
      </c>
      <c r="CM11" s="257">
        <f t="shared" si="7"/>
        <v>52861</v>
      </c>
      <c r="CN11" s="257">
        <f t="shared" si="8"/>
        <v>36835.319165000001</v>
      </c>
      <c r="CO11" s="257">
        <f t="shared" si="9"/>
        <v>24913.867330000005</v>
      </c>
      <c r="CP11" s="257">
        <f t="shared" si="10"/>
        <v>13932.481294999998</v>
      </c>
      <c r="CQ11" s="257">
        <f t="shared" si="11"/>
        <v>6458.7444649999998</v>
      </c>
      <c r="CR11" s="257">
        <f t="shared" si="12"/>
        <v>-9971.5427550000004</v>
      </c>
      <c r="CS11" s="257">
        <f t="shared" si="13"/>
        <v>-12558.371699999998</v>
      </c>
      <c r="CT11" s="257">
        <f t="shared" si="14"/>
        <v>-6251.4862950000033</v>
      </c>
      <c r="CU11" s="257">
        <f t="shared" si="15"/>
        <v>-5029.642909999995</v>
      </c>
      <c r="CV11" s="257">
        <f t="shared" si="16"/>
        <v>-5498.9975600000016</v>
      </c>
      <c r="CW11" s="257">
        <f t="shared" si="17"/>
        <v>-6426.4578300000057</v>
      </c>
      <c r="CX11" s="257">
        <f t="shared" si="18"/>
        <v>718.95612999999867</v>
      </c>
      <c r="CY11" s="14">
        <f t="shared" si="19"/>
        <v>-5567.892890000001</v>
      </c>
      <c r="CZ11" s="337"/>
      <c r="DA11" s="14"/>
      <c r="DB11" s="14"/>
      <c r="DC11" s="337"/>
      <c r="DD11" s="14"/>
      <c r="DF11" s="337"/>
      <c r="DG11" s="340"/>
      <c r="DH11" s="337"/>
      <c r="DI11" s="340"/>
      <c r="DL11" s="366"/>
      <c r="DM11" s="366"/>
    </row>
    <row r="12" spans="2:118">
      <c r="B12" s="12" t="str">
        <f>IF(Portfolio!$CE$3=SOURCE!$A$1,SOURCE!D32,SOURCE!E32)</f>
        <v>Receitas de estacionamento</v>
      </c>
      <c r="C12" s="14">
        <v>1690.2682299999999</v>
      </c>
      <c r="D12" s="14">
        <v>2361.6623199999999</v>
      </c>
      <c r="E12" s="14">
        <v>2287.6748299999999</v>
      </c>
      <c r="F12" s="14">
        <v>3082.4417400000002</v>
      </c>
      <c r="G12" s="14">
        <v>4025</v>
      </c>
      <c r="H12" s="14">
        <v>9723</v>
      </c>
      <c r="I12" s="14">
        <v>11637.031459999995</v>
      </c>
      <c r="J12" s="14">
        <v>13332.563200000008</v>
      </c>
      <c r="K12" s="14">
        <v>12724.20318</v>
      </c>
      <c r="L12" s="14">
        <v>14778.68075</v>
      </c>
      <c r="M12" s="14">
        <v>18989.375639999995</v>
      </c>
      <c r="N12" s="14">
        <v>21016.347715000033</v>
      </c>
      <c r="O12" s="14">
        <v>10540.365250000004</v>
      </c>
      <c r="P12" s="14">
        <v>12806.864705000009</v>
      </c>
      <c r="Q12" s="14">
        <v>13859.727789999997</v>
      </c>
      <c r="R12" s="14">
        <v>17752</v>
      </c>
      <c r="S12" s="14">
        <v>15995.027700000002</v>
      </c>
      <c r="T12" s="14">
        <v>15504.559509999999</v>
      </c>
      <c r="U12" s="14">
        <v>16825</v>
      </c>
      <c r="V12" s="14">
        <v>21179</v>
      </c>
      <c r="W12" s="14">
        <v>18553</v>
      </c>
      <c r="X12" s="14">
        <v>19046</v>
      </c>
      <c r="Y12" s="14">
        <v>19775</v>
      </c>
      <c r="Z12" s="14">
        <v>24687</v>
      </c>
      <c r="AA12" s="14">
        <v>22418</v>
      </c>
      <c r="AB12" s="14">
        <v>25213</v>
      </c>
      <c r="AC12" s="14">
        <v>25580</v>
      </c>
      <c r="AD12" s="14">
        <v>32137</v>
      </c>
      <c r="AE12" s="14">
        <v>30196</v>
      </c>
      <c r="AF12" s="14">
        <v>30902</v>
      </c>
      <c r="AG12" s="14">
        <v>32530</v>
      </c>
      <c r="AH12" s="14">
        <v>37977</v>
      </c>
      <c r="AI12" s="14">
        <v>35415.849044999995</v>
      </c>
      <c r="AJ12" s="14">
        <v>38632.593959999969</v>
      </c>
      <c r="AK12" s="14">
        <v>37872.086900000024</v>
      </c>
      <c r="AL12" s="14">
        <v>45649.275879999921</v>
      </c>
      <c r="AM12" s="14">
        <v>42492.062694999993</v>
      </c>
      <c r="AN12" s="14">
        <v>43174.958314999967</v>
      </c>
      <c r="AO12" s="14">
        <v>41400.347544999997</v>
      </c>
      <c r="AP12" s="14">
        <v>49689.526334999842</v>
      </c>
      <c r="AQ12" s="14">
        <v>46474.167359999999</v>
      </c>
      <c r="AR12" s="14">
        <v>45828.403555000034</v>
      </c>
      <c r="AS12" s="14">
        <v>44509.28432999998</v>
      </c>
      <c r="AT12" s="14">
        <v>53930.493455000047</v>
      </c>
      <c r="AU12" s="14">
        <v>45824.079170000012</v>
      </c>
      <c r="AV12" s="14">
        <v>45899.076580000052</v>
      </c>
      <c r="AW12" s="14">
        <v>44449.981784999909</v>
      </c>
      <c r="AX12" s="14">
        <v>53529.359995000093</v>
      </c>
      <c r="AY12" s="14">
        <v>50298.228514999973</v>
      </c>
      <c r="AZ12" s="14">
        <v>48661.002535000043</v>
      </c>
      <c r="BA12" s="14">
        <v>50744.344084999917</v>
      </c>
      <c r="BB12" s="14">
        <v>60568.100729999947</v>
      </c>
      <c r="BC12" s="14">
        <v>51869.116814999987</v>
      </c>
      <c r="BD12" s="14">
        <v>54224.931820000013</v>
      </c>
      <c r="BE12" s="14">
        <v>54752.67047499989</v>
      </c>
      <c r="BF12" s="14">
        <v>63734.551800000016</v>
      </c>
      <c r="BG12" s="14">
        <v>45983.533294999972</v>
      </c>
      <c r="BH12" s="14">
        <v>4572.351834999994</v>
      </c>
      <c r="BI12" s="14">
        <v>22300.46944999999</v>
      </c>
      <c r="BJ12" s="14">
        <v>43994.011015000011</v>
      </c>
      <c r="BK12" s="14">
        <v>25035.67708999999</v>
      </c>
      <c r="BL12" s="14">
        <v>32056.847745000028</v>
      </c>
      <c r="BM12" s="14">
        <v>46115.501960000016</v>
      </c>
      <c r="BN12" s="14">
        <v>63248.066109999912</v>
      </c>
      <c r="BO12" s="14">
        <v>48990.170284999978</v>
      </c>
      <c r="BP12" s="14">
        <v>61317.287180000036</v>
      </c>
      <c r="BQ12" s="14">
        <v>63846.769740000025</v>
      </c>
      <c r="BR12" s="14">
        <v>75435.682334999903</v>
      </c>
      <c r="BS12" s="14">
        <v>63781.798815000031</v>
      </c>
      <c r="BT12" s="14">
        <v>72139.642944999927</v>
      </c>
      <c r="BU12" s="14">
        <v>73382.480825000181</v>
      </c>
      <c r="BV12" s="14">
        <v>84803.9130899999</v>
      </c>
      <c r="BW12" s="14">
        <v>68167.524990000005</v>
      </c>
      <c r="BX12" s="14">
        <v>71978.056780000072</v>
      </c>
      <c r="BY12" s="14">
        <v>79948.01854999995</v>
      </c>
      <c r="BZ12" s="14">
        <v>97387.785280000011</v>
      </c>
      <c r="CA12" s="14">
        <v>75113.339920000028</v>
      </c>
      <c r="CB12" s="14">
        <v>84403.397549999965</v>
      </c>
      <c r="CC12" s="14">
        <v>84756.287279999931</v>
      </c>
      <c r="CD12" s="14">
        <v>102169.15083</v>
      </c>
      <c r="CE12" s="14"/>
      <c r="CF12" s="14">
        <f t="shared" si="20"/>
        <v>9422.0471199999993</v>
      </c>
      <c r="CG12" s="14">
        <f t="shared" si="1"/>
        <v>38717.594660000002</v>
      </c>
      <c r="CH12" s="14">
        <f t="shared" si="2"/>
        <v>67508.607285000035</v>
      </c>
      <c r="CI12" s="14">
        <f t="shared" si="3"/>
        <v>54958.957745000007</v>
      </c>
      <c r="CJ12" s="14">
        <f t="shared" si="4"/>
        <v>69503.587209999998</v>
      </c>
      <c r="CK12" s="14">
        <f t="shared" si="5"/>
        <v>82061</v>
      </c>
      <c r="CL12" s="14">
        <f t="shared" si="6"/>
        <v>105348</v>
      </c>
      <c r="CM12" s="14">
        <f t="shared" si="7"/>
        <v>131605</v>
      </c>
      <c r="CN12" s="14">
        <f t="shared" si="8"/>
        <v>157569.80578499992</v>
      </c>
      <c r="CO12" s="14">
        <f t="shared" si="9"/>
        <v>176756.89488999982</v>
      </c>
      <c r="CP12" s="14">
        <f t="shared" si="10"/>
        <v>190742.34870000006</v>
      </c>
      <c r="CQ12" s="14">
        <f t="shared" si="11"/>
        <v>189702.49753000008</v>
      </c>
      <c r="CR12" s="14">
        <f t="shared" si="12"/>
        <v>210271.67586499988</v>
      </c>
      <c r="CS12" s="14">
        <f t="shared" si="13"/>
        <v>224581.2709099999</v>
      </c>
      <c r="CT12" s="14">
        <f t="shared" si="14"/>
        <v>116850.36559499997</v>
      </c>
      <c r="CU12" s="14">
        <f t="shared" si="15"/>
        <v>166456.09290499997</v>
      </c>
      <c r="CV12" s="14">
        <f t="shared" si="16"/>
        <v>249589.90953999994</v>
      </c>
      <c r="CW12" s="14">
        <f t="shared" si="17"/>
        <v>294107.83567500004</v>
      </c>
      <c r="CX12" s="257">
        <f t="shared" si="18"/>
        <v>317481.38560000004</v>
      </c>
      <c r="CY12" s="14">
        <f t="shared" si="19"/>
        <v>346442.17557999992</v>
      </c>
      <c r="CZ12" s="337"/>
      <c r="DA12" s="14"/>
      <c r="DB12" s="14"/>
      <c r="DC12" s="337"/>
      <c r="DD12" s="14"/>
      <c r="DE12" s="344"/>
      <c r="DF12" s="337"/>
      <c r="DG12" s="340"/>
      <c r="DH12" s="337"/>
      <c r="DI12" s="340"/>
      <c r="DL12" s="366"/>
      <c r="DM12" s="366"/>
    </row>
    <row r="13" spans="2:118">
      <c r="B13" s="12" t="str">
        <f>IF(Portfolio!$CE$3=SOURCE!$A$1,SOURCE!D33,SOURCE!E33)</f>
        <v>Venda de imóveis</v>
      </c>
      <c r="C13" s="13">
        <v>5718.1325700000007</v>
      </c>
      <c r="D13" s="13">
        <v>2062.0143899999998</v>
      </c>
      <c r="E13" s="13">
        <v>5206.49197</v>
      </c>
      <c r="F13" s="13">
        <v>2585.4174199999998</v>
      </c>
      <c r="G13" s="13">
        <v>5175.0807300000006</v>
      </c>
      <c r="H13" s="13">
        <v>5187.6794</v>
      </c>
      <c r="I13" s="13">
        <v>8545.2814699999999</v>
      </c>
      <c r="J13" s="13">
        <v>154.07266999999806</v>
      </c>
      <c r="K13" s="14">
        <v>0</v>
      </c>
      <c r="L13" s="14">
        <v>0</v>
      </c>
      <c r="M13" s="14">
        <v>2267.79673</v>
      </c>
      <c r="N13" s="14">
        <v>513.40537999999992</v>
      </c>
      <c r="O13" s="257">
        <v>426</v>
      </c>
      <c r="P13" s="257">
        <v>882</v>
      </c>
      <c r="Q13" s="257">
        <v>3458.0567499999993</v>
      </c>
      <c r="R13" s="257">
        <v>7102</v>
      </c>
      <c r="S13" s="257">
        <v>9015.7467099999994</v>
      </c>
      <c r="T13" s="257">
        <v>12240.289710000001</v>
      </c>
      <c r="U13" s="257">
        <v>13719</v>
      </c>
      <c r="V13" s="257">
        <v>26453</v>
      </c>
      <c r="W13" s="257">
        <v>13592</v>
      </c>
      <c r="X13" s="257">
        <v>8468</v>
      </c>
      <c r="Y13" s="257">
        <v>10515</v>
      </c>
      <c r="Z13" s="257">
        <v>16819</v>
      </c>
      <c r="AA13" s="257">
        <v>166054</v>
      </c>
      <c r="AB13" s="257">
        <v>15583</v>
      </c>
      <c r="AC13" s="257">
        <v>35521</v>
      </c>
      <c r="AD13" s="257">
        <v>10311</v>
      </c>
      <c r="AE13" s="257">
        <v>14111</v>
      </c>
      <c r="AF13" s="257">
        <v>26612</v>
      </c>
      <c r="AG13" s="257">
        <v>30946</v>
      </c>
      <c r="AH13" s="257">
        <v>25461</v>
      </c>
      <c r="AI13" s="257">
        <v>25852.543080000003</v>
      </c>
      <c r="AJ13" s="257">
        <v>28543.374779999991</v>
      </c>
      <c r="AK13" s="257">
        <v>30414.14302</v>
      </c>
      <c r="AL13" s="257">
        <v>32507.769179999992</v>
      </c>
      <c r="AM13" s="257">
        <v>11285.826060000001</v>
      </c>
      <c r="AN13" s="257">
        <v>1655.1411199999991</v>
      </c>
      <c r="AO13" s="257">
        <v>4451.5957300000009</v>
      </c>
      <c r="AP13" s="257">
        <v>1466.5621900000012</v>
      </c>
      <c r="AQ13" s="257">
        <v>3930.44812</v>
      </c>
      <c r="AR13" s="257">
        <v>1648.3394500000004</v>
      </c>
      <c r="AS13" s="257">
        <v>0</v>
      </c>
      <c r="AT13" s="257">
        <v>-6303.2352500000006</v>
      </c>
      <c r="AU13" s="257">
        <v>-2243.27511</v>
      </c>
      <c r="AV13" s="257">
        <v>-6237.4479600000013</v>
      </c>
      <c r="AW13" s="257">
        <v>6735.8051999999998</v>
      </c>
      <c r="AX13" s="257">
        <v>1033.3131000000019</v>
      </c>
      <c r="AY13" s="257">
        <v>-2264.1820400000001</v>
      </c>
      <c r="AZ13" s="257">
        <v>4163.4996799999999</v>
      </c>
      <c r="BA13" s="257">
        <v>1069.4307899999999</v>
      </c>
      <c r="BB13" s="257">
        <v>-623.73472999999967</v>
      </c>
      <c r="BC13" s="257">
        <v>-82.743560000000002</v>
      </c>
      <c r="BD13" s="257">
        <v>-545.54333999999994</v>
      </c>
      <c r="BE13" s="257">
        <v>-724.73955000000001</v>
      </c>
      <c r="BF13" s="257">
        <v>3161.2158299999996</v>
      </c>
      <c r="BG13" s="257">
        <v>1201.0200600000001</v>
      </c>
      <c r="BH13" s="257">
        <v>-2330.0533400000004</v>
      </c>
      <c r="BI13" s="257">
        <v>814129.12641999999</v>
      </c>
      <c r="BJ13" s="257">
        <v>3648.8918200000189</v>
      </c>
      <c r="BK13" s="257">
        <v>1533.4555500000001</v>
      </c>
      <c r="BL13" s="257">
        <v>520</v>
      </c>
      <c r="BM13" s="257">
        <v>2122.0540000000001</v>
      </c>
      <c r="BN13" s="257">
        <v>3081.9521799999998</v>
      </c>
      <c r="BO13" s="257">
        <v>29704.075049999999</v>
      </c>
      <c r="BP13" s="257">
        <v>12717.865530000005</v>
      </c>
      <c r="BQ13" s="257">
        <v>16915.607959999994</v>
      </c>
      <c r="BR13" s="257">
        <v>9038.7141100000081</v>
      </c>
      <c r="BS13" s="257">
        <v>10366.685160000001</v>
      </c>
      <c r="BT13" s="14">
        <v>25408.70995</v>
      </c>
      <c r="BU13" s="14">
        <v>28607.8753</v>
      </c>
      <c r="BV13" s="14">
        <v>28342.463010000007</v>
      </c>
      <c r="BW13" s="14">
        <v>22196.340660000002</v>
      </c>
      <c r="BX13" s="14">
        <v>72970.653890000001</v>
      </c>
      <c r="BY13" s="14">
        <v>55496.648800000024</v>
      </c>
      <c r="BZ13" s="14">
        <v>364138.53758999996</v>
      </c>
      <c r="CA13" s="14">
        <v>19417.501189999999</v>
      </c>
      <c r="CB13" s="14">
        <v>171297.90363999997</v>
      </c>
      <c r="CC13" s="14">
        <v>93184.432270000019</v>
      </c>
      <c r="CD13" s="14">
        <v>282013.76210000005</v>
      </c>
      <c r="CE13" s="14"/>
      <c r="CF13" s="257">
        <f t="shared" si="20"/>
        <v>15572.056350000001</v>
      </c>
      <c r="CG13" s="257">
        <f t="shared" si="1"/>
        <v>19062.114269999998</v>
      </c>
      <c r="CH13" s="257">
        <f t="shared" si="2"/>
        <v>2781.2021100000002</v>
      </c>
      <c r="CI13" s="257">
        <f t="shared" si="3"/>
        <v>11868.05675</v>
      </c>
      <c r="CJ13" s="257">
        <f t="shared" si="4"/>
        <v>61428.036420000004</v>
      </c>
      <c r="CK13" s="257">
        <f t="shared" si="5"/>
        <v>49394</v>
      </c>
      <c r="CL13" s="257">
        <f t="shared" si="6"/>
        <v>227469</v>
      </c>
      <c r="CM13" s="257">
        <f t="shared" si="7"/>
        <v>97130</v>
      </c>
      <c r="CN13" s="257">
        <f t="shared" si="8"/>
        <v>117317.83005999998</v>
      </c>
      <c r="CO13" s="257">
        <f t="shared" si="9"/>
        <v>18859.125100000001</v>
      </c>
      <c r="CP13" s="257">
        <f t="shared" si="10"/>
        <v>-724.44768000000022</v>
      </c>
      <c r="CQ13" s="257">
        <f t="shared" si="11"/>
        <v>-711.60477000000014</v>
      </c>
      <c r="CR13" s="257">
        <f t="shared" si="12"/>
        <v>2345.0137</v>
      </c>
      <c r="CS13" s="257">
        <f t="shared" si="13"/>
        <v>1808.1893799999998</v>
      </c>
      <c r="CT13" s="257">
        <f t="shared" si="14"/>
        <v>816648.98496000003</v>
      </c>
      <c r="CU13" s="257">
        <f t="shared" si="15"/>
        <v>7257.4617300000009</v>
      </c>
      <c r="CV13" s="257">
        <f t="shared" si="16"/>
        <v>68376.262650000004</v>
      </c>
      <c r="CW13" s="257">
        <f t="shared" si="17"/>
        <v>92725.733420000004</v>
      </c>
      <c r="CX13" s="257">
        <f t="shared" si="18"/>
        <v>514802.18093999999</v>
      </c>
      <c r="CY13" s="14">
        <f t="shared" ref="CY13:CY14" si="21">SUM(CA13:CD13)</f>
        <v>565913.59920000006</v>
      </c>
      <c r="CZ13" s="337"/>
      <c r="DA13" s="14"/>
      <c r="DB13" s="14"/>
      <c r="DC13" s="337"/>
      <c r="DD13" s="14"/>
      <c r="DF13" s="340"/>
      <c r="DG13" s="340"/>
      <c r="DH13" s="337"/>
      <c r="DI13" s="340"/>
      <c r="DJ13" s="330"/>
      <c r="DL13" s="366"/>
      <c r="DM13" s="366"/>
      <c r="DN13" s="330"/>
    </row>
    <row r="14" spans="2:118">
      <c r="B14" s="12" t="str">
        <f>IF(Portfolio!$CE$3=SOURCE!$A$1,SOURCE!D34,SOURCE!E34)</f>
        <v>Apropriação de receita de aluguel linear</v>
      </c>
      <c r="C14" s="13"/>
      <c r="D14" s="13"/>
      <c r="E14" s="13"/>
      <c r="F14" s="13"/>
      <c r="G14" s="13"/>
      <c r="H14" s="13"/>
      <c r="I14" s="13"/>
      <c r="J14" s="13"/>
      <c r="K14" s="14"/>
      <c r="L14" s="14"/>
      <c r="M14" s="14"/>
      <c r="N14" s="14"/>
      <c r="O14" s="257">
        <v>0</v>
      </c>
      <c r="P14" s="257"/>
      <c r="Q14" s="257"/>
      <c r="R14" s="257">
        <v>6000</v>
      </c>
      <c r="S14" s="257">
        <v>9031</v>
      </c>
      <c r="T14" s="257">
        <v>6412</v>
      </c>
      <c r="U14" s="257">
        <v>8319</v>
      </c>
      <c r="V14" s="257">
        <v>-18658</v>
      </c>
      <c r="W14" s="257">
        <v>6974</v>
      </c>
      <c r="X14" s="257">
        <v>6783</v>
      </c>
      <c r="Y14" s="257">
        <v>6050</v>
      </c>
      <c r="Z14" s="257">
        <v>-19004</v>
      </c>
      <c r="AA14" s="257">
        <v>6114</v>
      </c>
      <c r="AB14" s="257">
        <v>6699</v>
      </c>
      <c r="AC14" s="257">
        <v>6119</v>
      </c>
      <c r="AD14" s="257">
        <v>-4247</v>
      </c>
      <c r="AE14" s="257">
        <v>9546</v>
      </c>
      <c r="AF14" s="257">
        <v>9027</v>
      </c>
      <c r="AG14" s="257">
        <v>12042</v>
      </c>
      <c r="AH14" s="257">
        <v>-25435</v>
      </c>
      <c r="AI14" s="257">
        <v>11411.0465</v>
      </c>
      <c r="AJ14" s="257">
        <v>6599.0669199999984</v>
      </c>
      <c r="AK14" s="257">
        <v>13734.277870000002</v>
      </c>
      <c r="AL14" s="257">
        <v>-22516.992735</v>
      </c>
      <c r="AM14" s="257">
        <v>8689.6631249999991</v>
      </c>
      <c r="AN14" s="257">
        <v>8551.4810600000019</v>
      </c>
      <c r="AO14" s="257">
        <v>7533.4136549999967</v>
      </c>
      <c r="AP14" s="257">
        <v>-16857.567504999995</v>
      </c>
      <c r="AQ14" s="257">
        <v>9662.679075</v>
      </c>
      <c r="AR14" s="257">
        <v>6094.5792949999995</v>
      </c>
      <c r="AS14" s="257">
        <v>10628.376864999998</v>
      </c>
      <c r="AT14" s="257">
        <v>-29874.571544999999</v>
      </c>
      <c r="AU14" s="257">
        <v>9083.8841100000009</v>
      </c>
      <c r="AV14" s="257">
        <v>9464.195284999998</v>
      </c>
      <c r="AW14" s="257">
        <v>8874.645599999998</v>
      </c>
      <c r="AX14" s="257">
        <v>-30270.860829999998</v>
      </c>
      <c r="AY14" s="257">
        <v>9281.8556099999987</v>
      </c>
      <c r="AZ14" s="257">
        <v>8271.1345200000032</v>
      </c>
      <c r="BA14" s="257">
        <v>10811.213514999996</v>
      </c>
      <c r="BB14" s="257">
        <v>-32143.239284999996</v>
      </c>
      <c r="BC14" s="257">
        <v>9377.3644999999997</v>
      </c>
      <c r="BD14" s="257">
        <v>10605.430689999997</v>
      </c>
      <c r="BE14" s="257">
        <v>11079.276825000004</v>
      </c>
      <c r="BF14" s="257">
        <v>-34251.745650000004</v>
      </c>
      <c r="BG14" s="257">
        <v>44318.122319999995</v>
      </c>
      <c r="BH14" s="257">
        <v>171392.95561500001</v>
      </c>
      <c r="BI14" s="257">
        <v>64512.806694999977</v>
      </c>
      <c r="BJ14" s="257">
        <v>-63370.337480000017</v>
      </c>
      <c r="BK14" s="257">
        <v>45846.077159999993</v>
      </c>
      <c r="BL14" s="257">
        <v>-10643.239714999996</v>
      </c>
      <c r="BM14" s="257">
        <v>-21652.788189999999</v>
      </c>
      <c r="BN14" s="257">
        <v>-66500.055024999994</v>
      </c>
      <c r="BO14" s="257">
        <v>-11310.590715000002</v>
      </c>
      <c r="BP14" s="257">
        <v>-8222.3800300000039</v>
      </c>
      <c r="BQ14" s="257">
        <v>-3786.6749649999961</v>
      </c>
      <c r="BR14" s="257">
        <v>-55949.670845000015</v>
      </c>
      <c r="BS14" s="257">
        <v>211.92657500000013</v>
      </c>
      <c r="BT14" s="14">
        <v>1896.6285549999973</v>
      </c>
      <c r="BU14" s="14">
        <v>3884.8058600000027</v>
      </c>
      <c r="BV14" s="14">
        <v>-47068.526209999996</v>
      </c>
      <c r="BW14" s="14">
        <v>5491.1437300000007</v>
      </c>
      <c r="BX14" s="14">
        <v>6193.8855099999973</v>
      </c>
      <c r="BY14" s="14">
        <v>10366.230960000003</v>
      </c>
      <c r="BZ14" s="14">
        <v>-44907.35972</v>
      </c>
      <c r="CA14" s="14">
        <v>9902.2684000000008</v>
      </c>
      <c r="CB14" s="14">
        <v>11031.831689999999</v>
      </c>
      <c r="CC14" s="14">
        <v>13012.430849999997</v>
      </c>
      <c r="CD14" s="14">
        <v>-45297.903049999994</v>
      </c>
      <c r="CE14" s="14"/>
      <c r="CF14" s="257">
        <f t="shared" si="20"/>
        <v>0</v>
      </c>
      <c r="CG14" s="257">
        <f t="shared" si="1"/>
        <v>0</v>
      </c>
      <c r="CH14" s="257">
        <f t="shared" si="2"/>
        <v>0</v>
      </c>
      <c r="CI14" s="257">
        <f t="shared" si="3"/>
        <v>6000</v>
      </c>
      <c r="CJ14" s="257">
        <f t="shared" si="4"/>
        <v>5104</v>
      </c>
      <c r="CK14" s="257">
        <f t="shared" si="5"/>
        <v>803</v>
      </c>
      <c r="CL14" s="257">
        <f t="shared" si="6"/>
        <v>14685</v>
      </c>
      <c r="CM14" s="257">
        <f t="shared" si="7"/>
        <v>5180</v>
      </c>
      <c r="CN14" s="257">
        <f t="shared" si="8"/>
        <v>9227.3985549999998</v>
      </c>
      <c r="CO14" s="257">
        <f t="shared" si="9"/>
        <v>7916.9903350000022</v>
      </c>
      <c r="CP14" s="257">
        <f t="shared" si="10"/>
        <v>-3488.936310000001</v>
      </c>
      <c r="CQ14" s="257">
        <f t="shared" si="11"/>
        <v>-2848.135835000001</v>
      </c>
      <c r="CR14" s="257">
        <f t="shared" si="12"/>
        <v>-3779.0356399999982</v>
      </c>
      <c r="CS14" s="257">
        <f t="shared" si="13"/>
        <v>-3189.6736350000028</v>
      </c>
      <c r="CT14" s="257">
        <f t="shared" si="14"/>
        <v>216853.54714999997</v>
      </c>
      <c r="CU14" s="257">
        <f t="shared" si="15"/>
        <v>-52950.005769999996</v>
      </c>
      <c r="CV14" s="257">
        <f t="shared" si="16"/>
        <v>-79269.316555000012</v>
      </c>
      <c r="CW14" s="257">
        <f t="shared" si="17"/>
        <v>-41075.165219999995</v>
      </c>
      <c r="CX14" s="257">
        <f t="shared" si="18"/>
        <v>-22856.09952</v>
      </c>
      <c r="CY14" s="14">
        <f t="shared" si="21"/>
        <v>-11351.372109999997</v>
      </c>
      <c r="CZ14" s="337"/>
      <c r="DA14" s="14"/>
      <c r="DB14" s="14"/>
      <c r="DC14" s="337"/>
      <c r="DD14" s="14"/>
      <c r="DF14" s="337"/>
      <c r="DG14" s="340"/>
      <c r="DH14" s="337"/>
      <c r="DI14" s="340"/>
      <c r="DL14" s="366"/>
      <c r="DM14" s="366"/>
    </row>
    <row r="15" spans="2:118">
      <c r="B15" s="12" t="str">
        <f>IF(Portfolio!$CE$3=SOURCE!$A$1,SOURCE!D35,SOURCE!E35)</f>
        <v>Outras receitas</v>
      </c>
      <c r="C15" s="13">
        <v>62.543089999999999</v>
      </c>
      <c r="D15" s="13">
        <v>1.78311</v>
      </c>
      <c r="E15" s="13">
        <v>0</v>
      </c>
      <c r="F15" s="13">
        <v>0</v>
      </c>
      <c r="G15" s="13">
        <v>3.4924596548080445E-13</v>
      </c>
      <c r="H15" s="13">
        <v>0</v>
      </c>
      <c r="I15" s="13">
        <v>-1.8626451492309571E-12</v>
      </c>
      <c r="J15" s="13">
        <v>384.32889000000154</v>
      </c>
      <c r="K15" s="14">
        <v>32.934849999999628</v>
      </c>
      <c r="L15" s="14">
        <v>0.40265000000037077</v>
      </c>
      <c r="M15" s="14">
        <v>0</v>
      </c>
      <c r="N15" s="14">
        <v>-4.3655745685100556E-14</v>
      </c>
      <c r="O15" s="257">
        <v>0</v>
      </c>
      <c r="P15" s="257">
        <v>87</v>
      </c>
      <c r="Q15" s="257">
        <v>603</v>
      </c>
      <c r="R15" s="257">
        <v>308</v>
      </c>
      <c r="S15" s="257">
        <v>14.522905000000002</v>
      </c>
      <c r="T15" s="257">
        <v>1534.4275950000001</v>
      </c>
      <c r="U15" s="257">
        <v>591</v>
      </c>
      <c r="V15" s="257">
        <v>167</v>
      </c>
      <c r="W15" s="257">
        <v>328</v>
      </c>
      <c r="X15" s="257">
        <v>394</v>
      </c>
      <c r="Y15" s="257">
        <v>730.8914850000001</v>
      </c>
      <c r="Z15" s="257">
        <v>802</v>
      </c>
      <c r="AA15" s="257">
        <v>111</v>
      </c>
      <c r="AB15" s="257">
        <v>1069</v>
      </c>
      <c r="AC15" s="257">
        <v>538</v>
      </c>
      <c r="AD15" s="257">
        <v>588</v>
      </c>
      <c r="AE15" s="257">
        <v>5</v>
      </c>
      <c r="AF15" s="257">
        <v>1778</v>
      </c>
      <c r="AG15" s="257">
        <v>1472</v>
      </c>
      <c r="AH15" s="257">
        <v>333</v>
      </c>
      <c r="AI15" s="257">
        <v>907.36371999999994</v>
      </c>
      <c r="AJ15" s="257">
        <v>1200.7626950000001</v>
      </c>
      <c r="AK15" s="257">
        <v>1011.4125650000004</v>
      </c>
      <c r="AL15" s="257">
        <v>490.98611999999918</v>
      </c>
      <c r="AM15" s="257">
        <v>764.43855000000008</v>
      </c>
      <c r="AN15" s="257">
        <v>881.68435000000011</v>
      </c>
      <c r="AO15" s="257">
        <v>2345.2189200000003</v>
      </c>
      <c r="AP15" s="257">
        <v>717.82099499999867</v>
      </c>
      <c r="AQ15" s="257">
        <v>1327.681345</v>
      </c>
      <c r="AR15" s="257">
        <v>2468.2088749999998</v>
      </c>
      <c r="AS15" s="257">
        <v>1361.1260649999999</v>
      </c>
      <c r="AT15" s="257">
        <v>2541.16021</v>
      </c>
      <c r="AU15" s="257">
        <v>1264.8098449999998</v>
      </c>
      <c r="AV15" s="257">
        <v>1651.3684450000003</v>
      </c>
      <c r="AW15" s="257">
        <v>1335.3226900000004</v>
      </c>
      <c r="AX15" s="257">
        <v>1765.1708899999969</v>
      </c>
      <c r="AY15" s="257">
        <v>1848.2451850000004</v>
      </c>
      <c r="AZ15" s="257">
        <v>3638.676375</v>
      </c>
      <c r="BA15" s="257">
        <v>2042.6196299999974</v>
      </c>
      <c r="BB15" s="257">
        <v>1464.9640849999996</v>
      </c>
      <c r="BC15" s="257">
        <v>1536.5491250000005</v>
      </c>
      <c r="BD15" s="257">
        <v>2686.1442099999995</v>
      </c>
      <c r="BE15" s="257">
        <v>3609.2372449999984</v>
      </c>
      <c r="BF15" s="257">
        <v>2058.5623600000035</v>
      </c>
      <c r="BG15" s="257">
        <v>1869.0194850000003</v>
      </c>
      <c r="BH15" s="257">
        <v>2077.8318300000001</v>
      </c>
      <c r="BI15" s="257">
        <v>4016.6330699999999</v>
      </c>
      <c r="BJ15" s="257">
        <v>1427.834364999997</v>
      </c>
      <c r="BK15" s="257">
        <v>2873.1034499999992</v>
      </c>
      <c r="BL15" s="257">
        <v>1925.5683099999987</v>
      </c>
      <c r="BM15" s="257">
        <v>3106.9575700000032</v>
      </c>
      <c r="BN15" s="257">
        <v>3707.5236799999971</v>
      </c>
      <c r="BO15" s="257">
        <v>4389.0371699999978</v>
      </c>
      <c r="BP15" s="257">
        <v>4733.4442800000015</v>
      </c>
      <c r="BQ15" s="257">
        <v>3659.4167699999994</v>
      </c>
      <c r="BR15" s="257">
        <v>3990.8493150000031</v>
      </c>
      <c r="BS15" s="257">
        <v>5606.5810949999986</v>
      </c>
      <c r="BT15" s="14">
        <v>13437.601215000004</v>
      </c>
      <c r="BU15" s="14">
        <v>7078.2984999999971</v>
      </c>
      <c r="BV15" s="14">
        <v>7264.4261000000042</v>
      </c>
      <c r="BW15" s="14">
        <v>34683.166819999999</v>
      </c>
      <c r="BX15" s="14">
        <v>2281.3712999999916</v>
      </c>
      <c r="BY15" s="14">
        <v>6005.934880000008</v>
      </c>
      <c r="BZ15" s="14">
        <v>8153.5035399999979</v>
      </c>
      <c r="CA15" s="14">
        <v>3794.8962299999989</v>
      </c>
      <c r="CB15" s="14">
        <v>6982.7233400000023</v>
      </c>
      <c r="CC15" s="14">
        <v>4126.8912499999951</v>
      </c>
      <c r="CD15" s="14">
        <v>8606.7033100000008</v>
      </c>
      <c r="CE15" s="14"/>
      <c r="CF15" s="257">
        <f t="shared" si="20"/>
        <v>64.3262</v>
      </c>
      <c r="CG15" s="257">
        <f t="shared" si="1"/>
        <v>384.32889</v>
      </c>
      <c r="CH15" s="257">
        <f t="shared" si="2"/>
        <v>33.337499999999956</v>
      </c>
      <c r="CI15" s="257">
        <f t="shared" si="3"/>
        <v>998</v>
      </c>
      <c r="CJ15" s="257">
        <f t="shared" si="4"/>
        <v>2306.9504999999999</v>
      </c>
      <c r="CK15" s="257">
        <f t="shared" si="5"/>
        <v>2254.8914850000001</v>
      </c>
      <c r="CL15" s="257">
        <f t="shared" si="6"/>
        <v>2306</v>
      </c>
      <c r="CM15" s="257">
        <f t="shared" si="7"/>
        <v>3588</v>
      </c>
      <c r="CN15" s="257">
        <f t="shared" si="8"/>
        <v>3610.5250999999998</v>
      </c>
      <c r="CO15" s="257">
        <f t="shared" si="9"/>
        <v>4709.1628149999997</v>
      </c>
      <c r="CP15" s="257">
        <f t="shared" si="10"/>
        <v>7698.1764949999997</v>
      </c>
      <c r="CQ15" s="257">
        <f t="shared" si="11"/>
        <v>6016.6718699999974</v>
      </c>
      <c r="CR15" s="257">
        <f t="shared" si="12"/>
        <v>8994.5052749999977</v>
      </c>
      <c r="CS15" s="257">
        <f t="shared" si="13"/>
        <v>9890.4929400000019</v>
      </c>
      <c r="CT15" s="257">
        <f t="shared" si="14"/>
        <v>9391.3187499999967</v>
      </c>
      <c r="CU15" s="257">
        <f t="shared" si="15"/>
        <v>11613.153009999998</v>
      </c>
      <c r="CV15" s="257">
        <f t="shared" si="16"/>
        <v>16772.747535000002</v>
      </c>
      <c r="CW15" s="257">
        <f t="shared" si="17"/>
        <v>33386.906910000005</v>
      </c>
      <c r="CX15" s="257">
        <f t="shared" si="18"/>
        <v>51123.976539999996</v>
      </c>
      <c r="CY15" s="14">
        <f>SUM(CA15:CD15)</f>
        <v>23511.214129999997</v>
      </c>
      <c r="CZ15" s="337"/>
      <c r="DA15" s="14"/>
      <c r="DB15" s="14"/>
      <c r="DC15" s="337"/>
      <c r="DD15" s="14"/>
      <c r="DF15" s="337"/>
      <c r="DG15" s="340"/>
      <c r="DH15" s="337"/>
      <c r="DI15" s="340"/>
      <c r="DL15" s="366"/>
      <c r="DM15" s="366"/>
    </row>
    <row r="16" spans="2:118">
      <c r="B16" s="17" t="str">
        <f>IF(Portfolio!$CE$3=SOURCE!$A$1,SOURCE!D36,SOURCE!E36)</f>
        <v>Receita Bruta</v>
      </c>
      <c r="C16" s="244">
        <f t="shared" ref="C16:BG16" si="22">SUM(C7:C15)</f>
        <v>50084.088660938382</v>
      </c>
      <c r="D16" s="244">
        <f t="shared" si="22"/>
        <v>69562.143449061608</v>
      </c>
      <c r="E16" s="244">
        <f t="shared" si="22"/>
        <v>66772.695299999992</v>
      </c>
      <c r="F16" s="244">
        <f t="shared" si="22"/>
        <v>90068.299069999994</v>
      </c>
      <c r="G16" s="244">
        <f t="shared" si="22"/>
        <v>77092.67085000001</v>
      </c>
      <c r="H16" s="244">
        <f t="shared" si="22"/>
        <v>86253.573129999975</v>
      </c>
      <c r="I16" s="244">
        <f t="shared" si="22"/>
        <v>93080.647570000001</v>
      </c>
      <c r="J16" s="244">
        <f t="shared" si="22"/>
        <v>112363.62587000003</v>
      </c>
      <c r="K16" s="244">
        <f t="shared" si="22"/>
        <v>89339.126980000001</v>
      </c>
      <c r="L16" s="244">
        <f t="shared" si="22"/>
        <v>113984.04088</v>
      </c>
      <c r="M16" s="244">
        <f t="shared" si="22"/>
        <v>111461.55793499998</v>
      </c>
      <c r="N16" s="244">
        <f t="shared" si="22"/>
        <v>138128.93157500005</v>
      </c>
      <c r="O16" s="244">
        <f t="shared" si="22"/>
        <v>110913.701875</v>
      </c>
      <c r="P16" s="244">
        <f t="shared" si="22"/>
        <v>119415.92421616187</v>
      </c>
      <c r="Q16" s="244">
        <f t="shared" si="22"/>
        <v>129793.19405500001</v>
      </c>
      <c r="R16" s="244">
        <f t="shared" si="22"/>
        <v>174244.55764500008</v>
      </c>
      <c r="S16" s="244">
        <f>SUM(S7:S15)</f>
        <v>149964.48077499997</v>
      </c>
      <c r="T16" s="244">
        <f t="shared" si="22"/>
        <v>157372.62654499998</v>
      </c>
      <c r="U16" s="244">
        <f t="shared" si="22"/>
        <v>159950.04311000003</v>
      </c>
      <c r="V16" s="244">
        <f t="shared" si="22"/>
        <v>195336.71928000002</v>
      </c>
      <c r="W16" s="244">
        <f t="shared" si="22"/>
        <v>173152.96592499997</v>
      </c>
      <c r="X16" s="244">
        <f t="shared" si="22"/>
        <v>174504.82143499999</v>
      </c>
      <c r="Y16" s="244">
        <f t="shared" si="22"/>
        <v>181818.26628499999</v>
      </c>
      <c r="Z16" s="244">
        <f t="shared" si="22"/>
        <v>212747.42266000004</v>
      </c>
      <c r="AA16" s="244">
        <f t="shared" si="22"/>
        <v>346025.69376499997</v>
      </c>
      <c r="AB16" s="244">
        <f t="shared" si="22"/>
        <v>211578.68594499998</v>
      </c>
      <c r="AC16" s="244">
        <f t="shared" si="22"/>
        <v>223691.158895</v>
      </c>
      <c r="AD16" s="244">
        <f t="shared" si="22"/>
        <v>266676.27311500005</v>
      </c>
      <c r="AE16" s="244">
        <f t="shared" si="22"/>
        <v>245923.44716500002</v>
      </c>
      <c r="AF16" s="244">
        <f t="shared" si="22"/>
        <v>262839.53117000003</v>
      </c>
      <c r="AG16" s="244">
        <f t="shared" si="22"/>
        <v>270753.41157499998</v>
      </c>
      <c r="AH16" s="244">
        <f t="shared" si="22"/>
        <v>295042</v>
      </c>
      <c r="AI16" s="244">
        <f t="shared" si="22"/>
        <v>283951.50288500002</v>
      </c>
      <c r="AJ16" s="244">
        <f t="shared" si="22"/>
        <v>298268.41049999994</v>
      </c>
      <c r="AK16" s="244">
        <f t="shared" si="22"/>
        <v>307276.17974500003</v>
      </c>
      <c r="AL16" s="244">
        <f t="shared" si="22"/>
        <v>355473.84486499999</v>
      </c>
      <c r="AM16" s="244">
        <f t="shared" si="22"/>
        <v>292960.62748000002</v>
      </c>
      <c r="AN16" s="244">
        <f t="shared" si="22"/>
        <v>286999.84052499995</v>
      </c>
      <c r="AO16" s="244">
        <f t="shared" si="22"/>
        <v>291690.868625</v>
      </c>
      <c r="AP16" s="244">
        <f t="shared" si="22"/>
        <v>333586.41565499984</v>
      </c>
      <c r="AQ16" s="244">
        <f t="shared" si="22"/>
        <v>309248.16265499999</v>
      </c>
      <c r="AR16" s="244">
        <f t="shared" si="22"/>
        <v>301823.80921000004</v>
      </c>
      <c r="AS16" s="244">
        <f t="shared" si="22"/>
        <v>300196.57949500001</v>
      </c>
      <c r="AT16" s="244">
        <f t="shared" si="22"/>
        <v>346263.28773999988</v>
      </c>
      <c r="AU16" s="244">
        <f t="shared" si="22"/>
        <v>309675.61791000003</v>
      </c>
      <c r="AV16" s="244">
        <f t="shared" si="22"/>
        <v>314963.76041500008</v>
      </c>
      <c r="AW16" s="244">
        <f t="shared" si="22"/>
        <v>322973.8601799999</v>
      </c>
      <c r="AX16" s="244">
        <f t="shared" si="22"/>
        <v>358565.97273500013</v>
      </c>
      <c r="AY16" s="244">
        <f t="shared" si="22"/>
        <v>321350.30007500004</v>
      </c>
      <c r="AZ16" s="244">
        <f t="shared" si="22"/>
        <v>337790.00108000007</v>
      </c>
      <c r="BA16" s="244">
        <f t="shared" si="22"/>
        <v>335647.9510399999</v>
      </c>
      <c r="BB16" s="244">
        <f t="shared" si="22"/>
        <v>384120.96564499981</v>
      </c>
      <c r="BC16" s="244">
        <f t="shared" si="22"/>
        <v>339936.42226500006</v>
      </c>
      <c r="BD16" s="244">
        <f t="shared" si="22"/>
        <v>357740.69748999999</v>
      </c>
      <c r="BE16" s="244">
        <f t="shared" si="22"/>
        <v>361587.63596999989</v>
      </c>
      <c r="BF16" s="244">
        <f t="shared" si="22"/>
        <v>400929.21872999996</v>
      </c>
      <c r="BG16" s="244">
        <f t="shared" si="22"/>
        <v>353012.74382499995</v>
      </c>
      <c r="BH16" s="244">
        <f>SUM(BH7:BH15)</f>
        <v>248279.09251500003</v>
      </c>
      <c r="BI16" s="244">
        <f t="shared" ref="BI16:BL16" si="23">SUM(BI7:BI15)</f>
        <v>1066050.5134149999</v>
      </c>
      <c r="BJ16" s="244">
        <f t="shared" si="23"/>
        <v>327754.11880499998</v>
      </c>
      <c r="BK16" s="244">
        <f t="shared" si="23"/>
        <v>284834.536685</v>
      </c>
      <c r="BL16" s="244">
        <f t="shared" si="23"/>
        <v>298140.9375</v>
      </c>
      <c r="BM16" s="244">
        <f>SUM(BM7:BM15)</f>
        <v>352478.30480500008</v>
      </c>
      <c r="BN16" s="244">
        <f>SUM(BN7:BN15)</f>
        <v>469082.85689999966</v>
      </c>
      <c r="BO16" s="244">
        <f>SUM(BO7:BO15)</f>
        <v>453761.84650500002</v>
      </c>
      <c r="BP16" s="244">
        <f>SUM(BP7:BP15)</f>
        <v>473224.37306500005</v>
      </c>
      <c r="BQ16" s="244">
        <v>488314.41399999999</v>
      </c>
      <c r="BR16" s="259">
        <f t="shared" ref="BR16:BT16" si="24">SUM(BR7:BR15)</f>
        <v>559817.49324499979</v>
      </c>
      <c r="BS16" s="259">
        <f t="shared" si="24"/>
        <v>498568.33228500001</v>
      </c>
      <c r="BT16" s="338">
        <f t="shared" si="24"/>
        <v>543278.86039499985</v>
      </c>
      <c r="BU16" s="338">
        <f t="shared" ref="BU16:BY16" si="25">SUM(BU7:BU15)</f>
        <v>553227.00235500012</v>
      </c>
      <c r="BV16" s="338">
        <f t="shared" si="25"/>
        <v>621938.74670999986</v>
      </c>
      <c r="BW16" s="338">
        <f t="shared" si="25"/>
        <v>563981.28066000005</v>
      </c>
      <c r="BX16" s="338">
        <f t="shared" si="25"/>
        <v>582569.34668000008</v>
      </c>
      <c r="BY16" s="338">
        <f t="shared" si="25"/>
        <v>587313.22025999986</v>
      </c>
      <c r="BZ16" s="338">
        <f>SUM(BZ7:BZ15)</f>
        <v>1003662.9841999998</v>
      </c>
      <c r="CA16" s="338">
        <f>SUM(CA7:CA15)</f>
        <v>571091.46359999978</v>
      </c>
      <c r="CB16" s="338">
        <f>SUM(CB7:CB15)</f>
        <v>741263.79249999986</v>
      </c>
      <c r="CC16" s="338">
        <f>SUM(CC7:CC15)</f>
        <v>663695.41706000001</v>
      </c>
      <c r="CD16" s="338">
        <f>SUM(CD7:CD15)</f>
        <v>981743.64654999995</v>
      </c>
      <c r="CE16" s="14"/>
      <c r="CF16" s="244">
        <f>SUM(CF7:CF15)</f>
        <v>276487.22648000007</v>
      </c>
      <c r="CG16" s="244">
        <f t="shared" ref="CG16:CT16" si="26">SUM(CG7:CG15)</f>
        <v>368790.51742000005</v>
      </c>
      <c r="CH16" s="244">
        <f t="shared" si="26"/>
        <v>452913.65737000003</v>
      </c>
      <c r="CI16" s="244">
        <f t="shared" si="26"/>
        <v>534367.37779116188</v>
      </c>
      <c r="CJ16" s="244">
        <f t="shared" si="26"/>
        <v>662623.86971000012</v>
      </c>
      <c r="CK16" s="244">
        <f t="shared" si="26"/>
        <v>742223.47630500002</v>
      </c>
      <c r="CL16" s="244">
        <f t="shared" si="26"/>
        <v>1047971.81172</v>
      </c>
      <c r="CM16" s="244">
        <f t="shared" si="26"/>
        <v>1074558.3899099999</v>
      </c>
      <c r="CN16" s="244">
        <f t="shared" si="26"/>
        <v>1244969.937995</v>
      </c>
      <c r="CO16" s="244">
        <f t="shared" si="26"/>
        <v>1205237.7522849997</v>
      </c>
      <c r="CP16" s="244">
        <f t="shared" si="26"/>
        <v>1257531.8391000002</v>
      </c>
      <c r="CQ16" s="244">
        <f t="shared" si="26"/>
        <v>1306179.2112399999</v>
      </c>
      <c r="CR16" s="244">
        <f t="shared" si="26"/>
        <v>1378909.2178399998</v>
      </c>
      <c r="CS16" s="244">
        <f t="shared" si="26"/>
        <v>1460193.9744550001</v>
      </c>
      <c r="CT16" s="244">
        <f t="shared" si="26"/>
        <v>1995096.46856</v>
      </c>
      <c r="CU16" s="244">
        <f>SUM(CU7:CU15)</f>
        <v>1404536.6358899998</v>
      </c>
      <c r="CV16" s="244">
        <f t="shared" ref="CV16:CW16" si="27">SUM(CV7:CV15)</f>
        <v>1975118.1268150001</v>
      </c>
      <c r="CW16" s="244">
        <f t="shared" si="27"/>
        <v>2217012.941745</v>
      </c>
      <c r="CX16" s="244">
        <f>SUM(CX7:CX15)</f>
        <v>2737526.8318000003</v>
      </c>
      <c r="CY16" s="241">
        <f>SUM(CY10:CY15)+CY6</f>
        <v>2957794.3197099995</v>
      </c>
      <c r="DA16" s="14"/>
      <c r="DB16" s="14"/>
      <c r="DC16" s="337"/>
      <c r="DD16" s="14"/>
      <c r="DF16" s="337"/>
      <c r="DG16" s="340"/>
      <c r="DI16" s="340"/>
    </row>
    <row r="17" spans="2:116">
      <c r="B17" s="12" t="str">
        <f>IF(Portfolio!$CE$3=SOURCE!$A$1,SOURCE!D37,SOURCE!E37)</f>
        <v>Impostos e contribuições sobre vendas e serviços prestados</v>
      </c>
      <c r="C17" s="13">
        <v>-4351.8876300000002</v>
      </c>
      <c r="D17" s="13">
        <v>-5468.6374299999998</v>
      </c>
      <c r="E17" s="13">
        <v>-5460.5020799999984</v>
      </c>
      <c r="F17" s="13">
        <v>-8235.6202399999984</v>
      </c>
      <c r="G17" s="13">
        <v>-6728.8856099999994</v>
      </c>
      <c r="H17" s="13">
        <v>-7489.8974000000017</v>
      </c>
      <c r="I17" s="13">
        <v>-7986.4159399999999</v>
      </c>
      <c r="J17" s="13">
        <v>-10193.893659999996</v>
      </c>
      <c r="K17" s="14">
        <v>-8446.8743599999998</v>
      </c>
      <c r="L17" s="14">
        <v>-9877.6334149999984</v>
      </c>
      <c r="M17" s="14">
        <v>-10362.901280000002</v>
      </c>
      <c r="N17" s="14">
        <v>-12995.175495000007</v>
      </c>
      <c r="O17" s="257">
        <v>-9972.2570250000008</v>
      </c>
      <c r="P17" s="257">
        <v>-12347.658065000001</v>
      </c>
      <c r="Q17" s="257">
        <v>-13166</v>
      </c>
      <c r="R17" s="257">
        <v>-16148</v>
      </c>
      <c r="S17" s="257">
        <v>-13584.863880375002</v>
      </c>
      <c r="T17" s="257">
        <v>-14277</v>
      </c>
      <c r="U17" s="257">
        <v>-13438</v>
      </c>
      <c r="V17" s="257">
        <v>-16949</v>
      </c>
      <c r="W17" s="257">
        <v>-15340</v>
      </c>
      <c r="X17" s="257">
        <v>-15823</v>
      </c>
      <c r="Y17" s="257">
        <v>-16160</v>
      </c>
      <c r="Z17" s="257">
        <v>-18649</v>
      </c>
      <c r="AA17" s="257">
        <v>-22677</v>
      </c>
      <c r="AB17" s="257">
        <v>-19802</v>
      </c>
      <c r="AC17" s="257">
        <v>-18329</v>
      </c>
      <c r="AD17" s="257">
        <v>-25291</v>
      </c>
      <c r="AE17" s="257">
        <v>-22377</v>
      </c>
      <c r="AF17" s="257">
        <v>-25417</v>
      </c>
      <c r="AG17" s="257">
        <v>-22103</v>
      </c>
      <c r="AH17" s="257">
        <v>-26447</v>
      </c>
      <c r="AI17" s="257">
        <v>-26702.899649999999</v>
      </c>
      <c r="AJ17" s="257">
        <v>-25794.055339999999</v>
      </c>
      <c r="AK17" s="257">
        <v>-29116.610345000001</v>
      </c>
      <c r="AL17" s="257">
        <v>-32978.403304999993</v>
      </c>
      <c r="AM17" s="257">
        <v>-28258.529114999998</v>
      </c>
      <c r="AN17" s="257">
        <v>-28529.915830000002</v>
      </c>
      <c r="AO17" s="257">
        <v>-29017.598284999989</v>
      </c>
      <c r="AP17" s="257">
        <v>-34005.424130000043</v>
      </c>
      <c r="AQ17" s="257">
        <v>-30424.461805000003</v>
      </c>
      <c r="AR17" s="257">
        <v>-32033.845864999985</v>
      </c>
      <c r="AS17" s="257">
        <v>-30124.486435000006</v>
      </c>
      <c r="AT17" s="257">
        <v>-35196.267464999997</v>
      </c>
      <c r="AU17" s="257">
        <v>-30942.419475000002</v>
      </c>
      <c r="AV17" s="257">
        <v>-31430.156799999899</v>
      </c>
      <c r="AW17" s="257">
        <v>-31677.154350000001</v>
      </c>
      <c r="AX17" s="257">
        <v>-35061.4161950001</v>
      </c>
      <c r="AY17" s="257">
        <v>-29208.979315000004</v>
      </c>
      <c r="AZ17" s="257">
        <v>-31386.717680000002</v>
      </c>
      <c r="BA17" s="257">
        <v>-31510.05773999996</v>
      </c>
      <c r="BB17" s="257">
        <v>-35951.545285000044</v>
      </c>
      <c r="BC17" s="257">
        <v>-32074.612219999999</v>
      </c>
      <c r="BD17" s="257">
        <v>-32877.804804999992</v>
      </c>
      <c r="BE17" s="257">
        <v>-32989.56951500001</v>
      </c>
      <c r="BF17" s="257">
        <v>-33444.915614999962</v>
      </c>
      <c r="BG17" s="257">
        <v>-27048.018254999995</v>
      </c>
      <c r="BH17" s="257">
        <v>8770.141254999995</v>
      </c>
      <c r="BI17" s="257">
        <v>-44157.195359999998</v>
      </c>
      <c r="BJ17" s="257">
        <v>-26145.164559999997</v>
      </c>
      <c r="BK17" s="257">
        <v>-18849.993939999997</v>
      </c>
      <c r="BL17" s="257">
        <v>-22579.084119999996</v>
      </c>
      <c r="BM17" s="257">
        <v>-30217.954400000013</v>
      </c>
      <c r="BN17" s="257">
        <v>-23348.695474999993</v>
      </c>
      <c r="BO17" s="257">
        <v>-33721.943745000004</v>
      </c>
      <c r="BP17" s="257">
        <v>-36659.537944999996</v>
      </c>
      <c r="BQ17" s="257">
        <v>-32737.659590000032</v>
      </c>
      <c r="BR17" s="257">
        <v>-47462.942579999974</v>
      </c>
      <c r="BS17" s="257">
        <v>-27008.612745000013</v>
      </c>
      <c r="BT17" s="14">
        <v>-40980.976194999988</v>
      </c>
      <c r="BU17" s="14">
        <v>-41501.935785000009</v>
      </c>
      <c r="BV17" s="14">
        <v>-51381.912399999987</v>
      </c>
      <c r="BW17" s="14">
        <v>-40362.593169999993</v>
      </c>
      <c r="BX17" s="14">
        <v>-42857.940759999998</v>
      </c>
      <c r="BY17" s="14">
        <v>-42156.655240000007</v>
      </c>
      <c r="BZ17" s="14">
        <v>-67360.916940000039</v>
      </c>
      <c r="CA17" s="14">
        <v>-45414.930800000002</v>
      </c>
      <c r="CB17" s="14">
        <v>-47207.637619999987</v>
      </c>
      <c r="CC17" s="14">
        <v>-46157.587989999971</v>
      </c>
      <c r="CD17" s="14">
        <v>-79931.673689999996</v>
      </c>
      <c r="CE17" s="14"/>
      <c r="CF17" s="257">
        <f>+SUM(C17:F17)</f>
        <v>-23516.647379999995</v>
      </c>
      <c r="CG17" s="257">
        <f>SUM(G17:J17)</f>
        <v>-32399.09261</v>
      </c>
      <c r="CH17" s="257">
        <f>SUM(K17:N17)</f>
        <v>-41682.584550000007</v>
      </c>
      <c r="CI17" s="257">
        <f>SUM(O17:R17)</f>
        <v>-51633.915090000002</v>
      </c>
      <c r="CJ17" s="257">
        <f>SUM(S17:V17)</f>
        <v>-58248.863880375</v>
      </c>
      <c r="CK17" s="257">
        <f>SUM(W17:Z17)</f>
        <v>-65972</v>
      </c>
      <c r="CL17" s="257">
        <f>SUM(AA17:AD17)</f>
        <v>-86099</v>
      </c>
      <c r="CM17" s="257">
        <f>SUM(AE17:AH17)</f>
        <v>-96344</v>
      </c>
      <c r="CN17" s="257">
        <f>SUM(AI17:AL17)</f>
        <v>-114591.96863999998</v>
      </c>
      <c r="CO17" s="257">
        <f>SUM(AM17:AP17)</f>
        <v>-119811.46736000002</v>
      </c>
      <c r="CP17" s="257">
        <f>SUM(AQ17:AT17)</f>
        <v>-127779.06156999999</v>
      </c>
      <c r="CQ17" s="257">
        <f>SUM(AU17:AX17)</f>
        <v>-129111.14681999999</v>
      </c>
      <c r="CR17" s="257">
        <f>SUM(AY17:BB17)</f>
        <v>-128057.30002000001</v>
      </c>
      <c r="CS17" s="257">
        <f>SUM(BC17:BF17)</f>
        <v>-131386.90215499996</v>
      </c>
      <c r="CT17" s="257">
        <f>SUM(BG17:BJ17)</f>
        <v>-88580.236919999996</v>
      </c>
      <c r="CU17" s="257">
        <f>SUM(BK17:BN17)</f>
        <v>-94995.727935000003</v>
      </c>
      <c r="CV17" s="257">
        <f>SUM(BO17:BR17)</f>
        <v>-150582.08386000001</v>
      </c>
      <c r="CW17" s="257">
        <f>SUM(BS17:BV17)</f>
        <v>-160873.437125</v>
      </c>
      <c r="CX17" s="257">
        <f>SUM(BW17:BZ17)</f>
        <v>-192738.10611000005</v>
      </c>
      <c r="CY17" s="14">
        <f>SUM(CA17:CD17)</f>
        <v>-218711.83009999996</v>
      </c>
      <c r="DA17" s="14"/>
      <c r="DB17" s="14"/>
      <c r="DC17" s="337"/>
      <c r="DF17" s="337"/>
    </row>
    <row r="18" spans="2:116">
      <c r="B18" s="20" t="str">
        <f>IF(Portfolio!$CE$3=SOURCE!$A$1,SOURCE!D38,SOURCE!E38)</f>
        <v>Receita Líquida</v>
      </c>
      <c r="C18" s="21">
        <f t="shared" ref="C18:Q18" si="28">SUM(C16:C17)</f>
        <v>45732.201030938384</v>
      </c>
      <c r="D18" s="21">
        <f t="shared" si="28"/>
        <v>64093.506019061606</v>
      </c>
      <c r="E18" s="21">
        <f t="shared" si="28"/>
        <v>61312.193219999994</v>
      </c>
      <c r="F18" s="21">
        <f t="shared" si="28"/>
        <v>81832.67882999999</v>
      </c>
      <c r="G18" s="21">
        <f t="shared" si="28"/>
        <v>70363.785240000012</v>
      </c>
      <c r="H18" s="21">
        <f t="shared" si="28"/>
        <v>78763.675729999974</v>
      </c>
      <c r="I18" s="21">
        <f t="shared" si="28"/>
        <v>85094.231629999995</v>
      </c>
      <c r="J18" s="21">
        <f t="shared" si="28"/>
        <v>102169.73221000003</v>
      </c>
      <c r="K18" s="21">
        <f t="shared" si="28"/>
        <v>80892.252619999999</v>
      </c>
      <c r="L18" s="21">
        <f t="shared" si="28"/>
        <v>104106.407465</v>
      </c>
      <c r="M18" s="21">
        <f t="shared" si="28"/>
        <v>101098.65665499997</v>
      </c>
      <c r="N18" s="21">
        <f t="shared" si="28"/>
        <v>125133.75608000005</v>
      </c>
      <c r="O18" s="225">
        <f t="shared" si="28"/>
        <v>100941.44485</v>
      </c>
      <c r="P18" s="225">
        <f t="shared" si="28"/>
        <v>107068.26615116188</v>
      </c>
      <c r="Q18" s="225">
        <f t="shared" si="28"/>
        <v>116627.19405500001</v>
      </c>
      <c r="R18" s="225">
        <f>SUM(R16:R17)</f>
        <v>158096.55764500008</v>
      </c>
      <c r="S18" s="225">
        <f>SUM(S16:S17)</f>
        <v>136379.61689462498</v>
      </c>
      <c r="T18" s="225">
        <f>SUM(T16:T17)</f>
        <v>143095.62654499998</v>
      </c>
      <c r="U18" s="225">
        <f>SUM(U16:U17)</f>
        <v>146512.04311000003</v>
      </c>
      <c r="V18" s="225">
        <f t="shared" ref="V18:BJ18" si="29">+V16+V17</f>
        <v>178387.71928000002</v>
      </c>
      <c r="W18" s="225">
        <f t="shared" si="29"/>
        <v>157812.96592499997</v>
      </c>
      <c r="X18" s="225">
        <f t="shared" si="29"/>
        <v>158681.82143499999</v>
      </c>
      <c r="Y18" s="225">
        <f t="shared" si="29"/>
        <v>165658.26628499999</v>
      </c>
      <c r="Z18" s="258">
        <f t="shared" si="29"/>
        <v>194098.42266000004</v>
      </c>
      <c r="AA18" s="258">
        <f t="shared" si="29"/>
        <v>323348.69376499997</v>
      </c>
      <c r="AB18" s="258">
        <f t="shared" si="29"/>
        <v>191776.68594499998</v>
      </c>
      <c r="AC18" s="258">
        <f t="shared" si="29"/>
        <v>205362.158895</v>
      </c>
      <c r="AD18" s="258">
        <f t="shared" si="29"/>
        <v>241385.27311500005</v>
      </c>
      <c r="AE18" s="258">
        <f t="shared" si="29"/>
        <v>223546.44716500002</v>
      </c>
      <c r="AF18" s="258">
        <f t="shared" si="29"/>
        <v>237422.53117000003</v>
      </c>
      <c r="AG18" s="258">
        <f t="shared" si="29"/>
        <v>248650.41157499998</v>
      </c>
      <c r="AH18" s="258">
        <f t="shared" si="29"/>
        <v>268595</v>
      </c>
      <c r="AI18" s="258">
        <f t="shared" si="29"/>
        <v>257248.60323500002</v>
      </c>
      <c r="AJ18" s="258">
        <f t="shared" si="29"/>
        <v>272474.35515999992</v>
      </c>
      <c r="AK18" s="258">
        <f t="shared" si="29"/>
        <v>278159.56940000004</v>
      </c>
      <c r="AL18" s="258">
        <f t="shared" si="29"/>
        <v>322495.44156000001</v>
      </c>
      <c r="AM18" s="258">
        <f t="shared" si="29"/>
        <v>264702.09836500004</v>
      </c>
      <c r="AN18" s="258">
        <f t="shared" si="29"/>
        <v>258469.92469499994</v>
      </c>
      <c r="AO18" s="258">
        <f t="shared" si="29"/>
        <v>262673.27033999999</v>
      </c>
      <c r="AP18" s="258">
        <f t="shared" si="29"/>
        <v>299580.99152499979</v>
      </c>
      <c r="AQ18" s="258">
        <f t="shared" si="29"/>
        <v>278823.70084999996</v>
      </c>
      <c r="AR18" s="258">
        <f t="shared" si="29"/>
        <v>269789.96334500005</v>
      </c>
      <c r="AS18" s="258">
        <f t="shared" si="29"/>
        <v>270072.09305999998</v>
      </c>
      <c r="AT18" s="258">
        <f t="shared" si="29"/>
        <v>311067.0202749999</v>
      </c>
      <c r="AU18" s="258">
        <f t="shared" si="29"/>
        <v>278733.19843500003</v>
      </c>
      <c r="AV18" s="258">
        <f t="shared" si="29"/>
        <v>283533.6036150002</v>
      </c>
      <c r="AW18" s="258">
        <f t="shared" si="29"/>
        <v>291296.70582999988</v>
      </c>
      <c r="AX18" s="258">
        <f t="shared" si="29"/>
        <v>323504.55654000002</v>
      </c>
      <c r="AY18" s="258">
        <f t="shared" si="29"/>
        <v>292141.32076000003</v>
      </c>
      <c r="AZ18" s="258">
        <f t="shared" si="29"/>
        <v>306403.28340000007</v>
      </c>
      <c r="BA18" s="258">
        <f t="shared" si="29"/>
        <v>304137.89329999994</v>
      </c>
      <c r="BB18" s="258">
        <f t="shared" si="29"/>
        <v>348169.42035999976</v>
      </c>
      <c r="BC18" s="258">
        <f t="shared" si="29"/>
        <v>307861.81004500005</v>
      </c>
      <c r="BD18" s="258">
        <f t="shared" si="29"/>
        <v>324862.89268499997</v>
      </c>
      <c r="BE18" s="258">
        <f t="shared" si="29"/>
        <v>328598.06645499985</v>
      </c>
      <c r="BF18" s="258">
        <f t="shared" si="29"/>
        <v>367484.30311500002</v>
      </c>
      <c r="BG18" s="258">
        <f t="shared" si="29"/>
        <v>325964.72556999995</v>
      </c>
      <c r="BH18" s="258">
        <f t="shared" si="29"/>
        <v>257049.23377000002</v>
      </c>
      <c r="BI18" s="258">
        <f t="shared" si="29"/>
        <v>1021893.3180549999</v>
      </c>
      <c r="BJ18" s="258">
        <f t="shared" si="29"/>
        <v>301608.95424499997</v>
      </c>
      <c r="BK18" s="258">
        <f t="shared" ref="BK18:BP18" si="30">+BK16+BK17</f>
        <v>265984.54274499998</v>
      </c>
      <c r="BL18" s="258">
        <f t="shared" si="30"/>
        <v>275561.85337999999</v>
      </c>
      <c r="BM18" s="258">
        <f t="shared" si="30"/>
        <v>322260.35040500009</v>
      </c>
      <c r="BN18" s="258">
        <f t="shared" si="30"/>
        <v>445734.16142499965</v>
      </c>
      <c r="BO18" s="258">
        <f t="shared" si="30"/>
        <v>420039.90276000003</v>
      </c>
      <c r="BP18" s="258">
        <f t="shared" si="30"/>
        <v>436564.83512000006</v>
      </c>
      <c r="BQ18" s="258">
        <v>455576.75440999994</v>
      </c>
      <c r="BR18" s="258">
        <f t="shared" ref="BR18:BT18" si="31">+BR16+BR17</f>
        <v>512354.55066499981</v>
      </c>
      <c r="BS18" s="258">
        <f t="shared" si="31"/>
        <v>471559.71954000002</v>
      </c>
      <c r="BT18" s="339">
        <f t="shared" si="31"/>
        <v>502297.88419999985</v>
      </c>
      <c r="BU18" s="339">
        <f t="shared" ref="BU18:BZ18" si="32">+BU16+BU17</f>
        <v>511725.06657000014</v>
      </c>
      <c r="BV18" s="339">
        <f t="shared" si="32"/>
        <v>570556.83430999983</v>
      </c>
      <c r="BW18" s="339">
        <f t="shared" si="32"/>
        <v>523618.68749000004</v>
      </c>
      <c r="BX18" s="339">
        <f t="shared" si="32"/>
        <v>539711.40592000005</v>
      </c>
      <c r="BY18" s="339">
        <f t="shared" si="32"/>
        <v>545156.56501999986</v>
      </c>
      <c r="BZ18" s="339">
        <f t="shared" si="32"/>
        <v>936302.06725999981</v>
      </c>
      <c r="CA18" s="339">
        <f t="shared" ref="CA18" si="33">+CA16+CA17</f>
        <v>525676.53279999981</v>
      </c>
      <c r="CB18" s="339">
        <f>+CB16+CB17</f>
        <v>694056.15487999993</v>
      </c>
      <c r="CC18" s="339">
        <f>+CC16+CC17</f>
        <v>617537.82906999998</v>
      </c>
      <c r="CD18" s="339">
        <f>+CD16+CD17</f>
        <v>901811.97285999998</v>
      </c>
      <c r="CE18" s="14"/>
      <c r="CF18" s="258">
        <f>+CF16+CF17</f>
        <v>252970.57910000009</v>
      </c>
      <c r="CG18" s="258">
        <f t="shared" ref="CG18:CT18" si="34">+CG16+CG17</f>
        <v>336391.42481000006</v>
      </c>
      <c r="CH18" s="258">
        <f t="shared" si="34"/>
        <v>411231.07282</v>
      </c>
      <c r="CI18" s="258">
        <f t="shared" si="34"/>
        <v>482733.46270116186</v>
      </c>
      <c r="CJ18" s="258">
        <f t="shared" si="34"/>
        <v>604375.00582962506</v>
      </c>
      <c r="CK18" s="258">
        <f t="shared" si="34"/>
        <v>676251.47630500002</v>
      </c>
      <c r="CL18" s="258">
        <f t="shared" si="34"/>
        <v>961872.81172</v>
      </c>
      <c r="CM18" s="258">
        <f t="shared" si="34"/>
        <v>978214.38990999991</v>
      </c>
      <c r="CN18" s="258">
        <f t="shared" si="34"/>
        <v>1130377.9693550002</v>
      </c>
      <c r="CO18" s="258">
        <f t="shared" si="34"/>
        <v>1085426.2849249996</v>
      </c>
      <c r="CP18" s="258">
        <f t="shared" si="34"/>
        <v>1129752.7775300003</v>
      </c>
      <c r="CQ18" s="258">
        <f t="shared" si="34"/>
        <v>1177068.06442</v>
      </c>
      <c r="CR18" s="258">
        <f t="shared" si="34"/>
        <v>1250851.9178199999</v>
      </c>
      <c r="CS18" s="258">
        <f t="shared" si="34"/>
        <v>1328807.0723000001</v>
      </c>
      <c r="CT18" s="258">
        <f t="shared" si="34"/>
        <v>1906516.2316399999</v>
      </c>
      <c r="CU18" s="258">
        <f>+CU16+CU17</f>
        <v>1309540.9079549997</v>
      </c>
      <c r="CV18" s="258">
        <f t="shared" ref="CV18:CW18" si="35">+CV16+CV17</f>
        <v>1824536.042955</v>
      </c>
      <c r="CW18" s="258">
        <f t="shared" si="35"/>
        <v>2056139.50462</v>
      </c>
      <c r="CX18" s="258">
        <f>+CX16+CX17</f>
        <v>2544788.7256900002</v>
      </c>
      <c r="CY18" s="339">
        <f>+CY16+CY17</f>
        <v>2739082.4896099996</v>
      </c>
      <c r="DA18" s="14"/>
      <c r="DB18" s="14"/>
      <c r="DF18" s="337"/>
      <c r="DH18" s="141"/>
      <c r="DI18" s="141"/>
      <c r="DJ18" s="330"/>
    </row>
    <row r="19" spans="2:116">
      <c r="B19" s="12" t="str">
        <f>IF(Portfolio!$CE$3=SOURCE!$A$1,SOURCE!D39,SOURCE!E39)</f>
        <v>Despesas de sede</v>
      </c>
      <c r="C19" s="22">
        <v>-15995.073329999999</v>
      </c>
      <c r="D19" s="22">
        <v>-17315.592270000001</v>
      </c>
      <c r="E19" s="22">
        <v>-19199.162970000001</v>
      </c>
      <c r="F19" s="22">
        <v>-15013.837860000047</v>
      </c>
      <c r="G19" s="13">
        <v>-9666</v>
      </c>
      <c r="H19" s="13">
        <v>-15620</v>
      </c>
      <c r="I19" s="13">
        <v>-13069.167860000027</v>
      </c>
      <c r="J19" s="13">
        <v>-17550.89532999993</v>
      </c>
      <c r="K19" s="14">
        <v>-11671.03774</v>
      </c>
      <c r="L19" s="14">
        <v>-27539.142585000001</v>
      </c>
      <c r="M19" s="14">
        <v>-20119.292445000003</v>
      </c>
      <c r="N19" s="23">
        <v>-19790.737444999901</v>
      </c>
      <c r="O19" s="257">
        <f>-17408-1477</f>
        <v>-18885</v>
      </c>
      <c r="P19" s="257">
        <f>-17749-6908</f>
        <v>-24657</v>
      </c>
      <c r="Q19" s="257">
        <f>-16761-1934</f>
        <v>-18695</v>
      </c>
      <c r="R19" s="257">
        <v>-25945</v>
      </c>
      <c r="S19" s="257">
        <v>-20067.604960000001</v>
      </c>
      <c r="T19" s="257">
        <f>-24272-1052</f>
        <v>-25324</v>
      </c>
      <c r="U19" s="257">
        <f>-21997-2747</f>
        <v>-24744</v>
      </c>
      <c r="V19" s="257">
        <v>-22962</v>
      </c>
      <c r="W19" s="257">
        <v>-21626</v>
      </c>
      <c r="X19" s="257">
        <v>-20071</v>
      </c>
      <c r="Y19" s="257">
        <v>-20955</v>
      </c>
      <c r="Z19" s="257">
        <v>-25717</v>
      </c>
      <c r="AA19" s="257">
        <v>-25561</v>
      </c>
      <c r="AB19" s="257">
        <v>-21170</v>
      </c>
      <c r="AC19" s="257">
        <v>-29173</v>
      </c>
      <c r="AD19" s="257">
        <v>-23990</v>
      </c>
      <c r="AE19" s="257">
        <v>-19860</v>
      </c>
      <c r="AF19" s="257">
        <v>-32123</v>
      </c>
      <c r="AG19" s="257">
        <v>-27842</v>
      </c>
      <c r="AH19" s="257">
        <v>-28200</v>
      </c>
      <c r="AI19" s="257">
        <v>-24494.9601253248</v>
      </c>
      <c r="AJ19" s="257">
        <v>-31586.607004000063</v>
      </c>
      <c r="AK19" s="257">
        <v>-29534.325810581391</v>
      </c>
      <c r="AL19" s="257">
        <v>-31334.959771290676</v>
      </c>
      <c r="AM19" s="257">
        <v>-25664.102504807342</v>
      </c>
      <c r="AN19" s="257">
        <v>-32837.88503999971</v>
      </c>
      <c r="AO19" s="257">
        <v>-32640.3</v>
      </c>
      <c r="AP19" s="257">
        <v>-33421.646999999241</v>
      </c>
      <c r="AQ19" s="257">
        <v>-31900.186540000013</v>
      </c>
      <c r="AR19" s="257">
        <v>-37026.082695000077</v>
      </c>
      <c r="AS19" s="257">
        <v>-32735.185410000136</v>
      </c>
      <c r="AT19" s="257">
        <v>-34643.093540000933</v>
      </c>
      <c r="AU19" s="257">
        <v>-31801.784515000079</v>
      </c>
      <c r="AV19" s="257">
        <v>-34098.613455000101</v>
      </c>
      <c r="AW19" s="257">
        <v>-33029.657140000352</v>
      </c>
      <c r="AX19" s="257">
        <v>-31431.172690000607</v>
      </c>
      <c r="AY19" s="257">
        <v>-30535.767749999904</v>
      </c>
      <c r="AZ19" s="257">
        <v>-38620.68179999994</v>
      </c>
      <c r="BA19" s="257">
        <v>-36917.414369999984</v>
      </c>
      <c r="BB19" s="257">
        <v>-39414.617485000344</v>
      </c>
      <c r="BC19" s="257">
        <v>-38719.491849999999</v>
      </c>
      <c r="BD19" s="257">
        <v>-41627.315580000264</v>
      </c>
      <c r="BE19" s="257">
        <v>-40062.171345000497</v>
      </c>
      <c r="BF19" s="257">
        <v>-39695.223010000627</v>
      </c>
      <c r="BG19" s="257">
        <v>-34170.302276892398</v>
      </c>
      <c r="BH19" s="257">
        <v>-13455.643329999901</v>
      </c>
      <c r="BI19" s="257">
        <v>-20622.255674534099</v>
      </c>
      <c r="BJ19" s="257">
        <v>-71153.137306594595</v>
      </c>
      <c r="BK19" s="257">
        <v>-34958.196764746441</v>
      </c>
      <c r="BL19" s="257">
        <v>-41511.836410826145</v>
      </c>
      <c r="BM19" s="257">
        <v>-35934.121043589155</v>
      </c>
      <c r="BN19" s="257">
        <v>-44737.822226738768</v>
      </c>
      <c r="BO19" s="257">
        <v>-39257.754612382872</v>
      </c>
      <c r="BP19" s="257">
        <v>-44505.677081565533</v>
      </c>
      <c r="BQ19" s="257">
        <v>-42607.848543129679</v>
      </c>
      <c r="BR19" s="257">
        <v>-47149.499653501931</v>
      </c>
      <c r="BS19" s="257">
        <v>-44218.267230564816</v>
      </c>
      <c r="BT19" s="14">
        <v>-43800.139438224287</v>
      </c>
      <c r="BU19" s="14">
        <v>-45135.255462263274</v>
      </c>
      <c r="BV19" s="14">
        <v>-66419.208399847295</v>
      </c>
      <c r="BW19" s="14">
        <v>-46192.931748012183</v>
      </c>
      <c r="BX19" s="14">
        <v>-45908.698093564701</v>
      </c>
      <c r="BY19" s="14">
        <v>-46299.366260702052</v>
      </c>
      <c r="BZ19" s="14">
        <v>-57742.282021857318</v>
      </c>
      <c r="CA19" s="14">
        <v>-49738.782154101493</v>
      </c>
      <c r="CB19" s="14">
        <v>-51467.373843487097</v>
      </c>
      <c r="CC19" s="14">
        <v>-46907.843476681941</v>
      </c>
      <c r="CD19" s="14">
        <v>-54500.021513820189</v>
      </c>
      <c r="CE19" s="14"/>
      <c r="CF19" s="257">
        <f t="shared" ref="CF19:CF33" si="36">+SUM(C19:F19)</f>
        <v>-67523.666430000041</v>
      </c>
      <c r="CG19" s="257">
        <f t="shared" ref="CG19:CG33" si="37">SUM(G19:J19)</f>
        <v>-55906.063189999957</v>
      </c>
      <c r="CH19" s="257">
        <f t="shared" ref="CH19:CH33" si="38">SUM(K19:N19)</f>
        <v>-79120.210214999912</v>
      </c>
      <c r="CI19" s="257">
        <f t="shared" ref="CI19:CI33" si="39">SUM(O19:R19)</f>
        <v>-88182</v>
      </c>
      <c r="CJ19" s="257">
        <f t="shared" ref="CJ19:CJ33" si="40">SUM(S19:V19)</f>
        <v>-93097.604959999997</v>
      </c>
      <c r="CK19" s="257">
        <f t="shared" ref="CK19:CK33" si="41">SUM(W19:Z19)</f>
        <v>-88369</v>
      </c>
      <c r="CL19" s="257">
        <f t="shared" ref="CL19:CL33" si="42">SUM(AA19:AD19)</f>
        <v>-99894</v>
      </c>
      <c r="CM19" s="257">
        <f t="shared" ref="CM19:CM33" si="43">SUM(AE19:AH19)</f>
        <v>-108025</v>
      </c>
      <c r="CN19" s="257">
        <f t="shared" ref="CN19:CN33" si="44">SUM(AI19:AL19)</f>
        <v>-116950.85271119693</v>
      </c>
      <c r="CO19" s="257">
        <f t="shared" ref="CO19:CO33" si="45">SUM(AM19:AP19)</f>
        <v>-124563.9345448063</v>
      </c>
      <c r="CP19" s="257">
        <f t="shared" ref="CP19:CP33" si="46">SUM(AQ19:AT19)</f>
        <v>-136304.54818500116</v>
      </c>
      <c r="CQ19" s="257">
        <f t="shared" ref="CQ19:CQ33" si="47">SUM(AU19:AX19)</f>
        <v>-130361.22780000114</v>
      </c>
      <c r="CR19" s="257">
        <f t="shared" ref="CR19:CR33" si="48">SUM(AY19:BB19)</f>
        <v>-145488.48140500017</v>
      </c>
      <c r="CS19" s="257">
        <f t="shared" ref="CS19:CS33" si="49">SUM(BC19:BF19)</f>
        <v>-160104.20178500138</v>
      </c>
      <c r="CT19" s="257">
        <f t="shared" ref="CT19:CT33" si="50">SUM(BG19:BJ19)</f>
        <v>-139401.338588021</v>
      </c>
      <c r="CU19" s="257">
        <f t="shared" ref="CU19:CU33" si="51">SUM(BK19:BN19)</f>
        <v>-157141.97644590051</v>
      </c>
      <c r="CV19" s="257">
        <f t="shared" ref="CV19:CV33" si="52">SUM(BO19:BR19)</f>
        <v>-173520.77989058002</v>
      </c>
      <c r="CW19" s="257">
        <f t="shared" ref="CW19:CW33" si="53">SUM(BS19:BV19)</f>
        <v>-199572.87053089967</v>
      </c>
      <c r="CX19" s="257">
        <f t="shared" ref="CX19:CX33" si="54">SUM(BW19:BZ19)</f>
        <v>-196143.27812413627</v>
      </c>
      <c r="CY19" s="14">
        <f>SUM(CA19:CD19)</f>
        <v>-202614.02098809072</v>
      </c>
      <c r="DA19" s="14"/>
      <c r="DB19" s="14"/>
      <c r="DC19" s="337"/>
    </row>
    <row r="20" spans="2:116">
      <c r="B20" s="12" t="str">
        <f>IF(Portfolio!$CE$3=SOURCE!$A$1,SOURCE!D40,SOURCE!E40)</f>
        <v>Remuneração baseada em ações</v>
      </c>
      <c r="C20" s="22">
        <v>0</v>
      </c>
      <c r="D20" s="22">
        <v>0</v>
      </c>
      <c r="E20" s="22">
        <v>0</v>
      </c>
      <c r="F20" s="22">
        <v>0</v>
      </c>
      <c r="G20" s="13">
        <v>0</v>
      </c>
      <c r="H20" s="13">
        <v>0</v>
      </c>
      <c r="I20" s="13">
        <v>0</v>
      </c>
      <c r="J20" s="13">
        <v>0</v>
      </c>
      <c r="K20" s="24">
        <f>-1271.6863/4</f>
        <v>-317.92157500000002</v>
      </c>
      <c r="L20" s="24">
        <f>-1271.6863/4</f>
        <v>-317.92157500000002</v>
      </c>
      <c r="M20" s="24">
        <f>-1271.6863/4</f>
        <v>-317.92157500000002</v>
      </c>
      <c r="N20" s="24">
        <v>-317.92157500000002</v>
      </c>
      <c r="O20" s="257">
        <v>-510</v>
      </c>
      <c r="P20" s="257">
        <v>-807.23919999999998</v>
      </c>
      <c r="Q20" s="257">
        <v>-1051</v>
      </c>
      <c r="R20" s="257">
        <v>-1047</v>
      </c>
      <c r="S20" s="257">
        <v>-1164.057</v>
      </c>
      <c r="T20" s="257">
        <v>-1379.9930000000002</v>
      </c>
      <c r="U20" s="257">
        <v>-1382</v>
      </c>
      <c r="V20" s="257">
        <v>-1749</v>
      </c>
      <c r="W20" s="257">
        <v>-1345</v>
      </c>
      <c r="X20" s="257">
        <v>-2164</v>
      </c>
      <c r="Y20" s="257">
        <v>-2040</v>
      </c>
      <c r="Z20" s="257">
        <v>-2112</v>
      </c>
      <c r="AA20" s="257">
        <v>-2101</v>
      </c>
      <c r="AB20" s="257">
        <v>-2782</v>
      </c>
      <c r="AC20" s="257">
        <v>-2324</v>
      </c>
      <c r="AD20" s="257">
        <v>-2324</v>
      </c>
      <c r="AE20" s="257">
        <v>-2324</v>
      </c>
      <c r="AF20" s="257">
        <v>-2439</v>
      </c>
      <c r="AG20" s="257">
        <v>-3062</v>
      </c>
      <c r="AH20" s="257">
        <v>-3209</v>
      </c>
      <c r="AI20" s="257">
        <v>-3085.4822100000001</v>
      </c>
      <c r="AJ20" s="257">
        <v>-3540.4159</v>
      </c>
      <c r="AK20" s="257">
        <v>-4045.1511900000014</v>
      </c>
      <c r="AL20" s="257">
        <v>-4007.9519700000005</v>
      </c>
      <c r="AM20" s="257">
        <v>-3929.6834299999996</v>
      </c>
      <c r="AN20" s="257">
        <v>-3021.5149800000004</v>
      </c>
      <c r="AO20" s="257">
        <v>-2861.1900200000018</v>
      </c>
      <c r="AP20" s="257">
        <v>-2981.6979099999985</v>
      </c>
      <c r="AQ20" s="257">
        <v>-5313.5237200000001</v>
      </c>
      <c r="AR20" s="257">
        <v>-6427.0271199999979</v>
      </c>
      <c r="AS20" s="257">
        <v>-7143.2774000000009</v>
      </c>
      <c r="AT20" s="257">
        <v>5298.6109100000067</v>
      </c>
      <c r="AU20" s="257">
        <v>-26147.704470000001</v>
      </c>
      <c r="AV20" s="257">
        <v>-3314.3412400000057</v>
      </c>
      <c r="AW20" s="257">
        <v>-24529.286290000007</v>
      </c>
      <c r="AX20" s="257">
        <v>9139.5294199999935</v>
      </c>
      <c r="AY20" s="257">
        <v>1656.1852400000005</v>
      </c>
      <c r="AZ20" s="257">
        <v>28475.597820000003</v>
      </c>
      <c r="BA20" s="257">
        <v>-1599.6292200000098</v>
      </c>
      <c r="BB20" s="257">
        <v>-36122.886100000003</v>
      </c>
      <c r="BC20" s="257">
        <v>-10980.37487</v>
      </c>
      <c r="BD20" s="257">
        <v>-21658.960990000003</v>
      </c>
      <c r="BE20" s="257">
        <v>-10665.624739999996</v>
      </c>
      <c r="BF20" s="257">
        <v>-22238.782089999993</v>
      </c>
      <c r="BG20" s="257">
        <v>22001.587190000002</v>
      </c>
      <c r="BH20" s="257">
        <v>-6193.5388899999998</v>
      </c>
      <c r="BI20" s="257">
        <v>-9674.3557403216219</v>
      </c>
      <c r="BJ20" s="257">
        <v>-12737.671920000001</v>
      </c>
      <c r="BK20" s="257">
        <v>-4942.9535599999872</v>
      </c>
      <c r="BL20" s="257">
        <v>-12111.384100000001</v>
      </c>
      <c r="BM20" s="257">
        <v>-6477.960559999995</v>
      </c>
      <c r="BN20" s="257">
        <v>-9172.9997039553855</v>
      </c>
      <c r="BO20" s="257">
        <v>-9885.2342900000003</v>
      </c>
      <c r="BP20" s="257">
        <v>-9234.5946500000009</v>
      </c>
      <c r="BQ20" s="257">
        <v>-10713.690416170351</v>
      </c>
      <c r="BR20" s="257">
        <v>-8650.1154548156483</v>
      </c>
      <c r="BS20" s="257">
        <v>-9896.9284800000005</v>
      </c>
      <c r="BT20" s="14">
        <v>-15386.417650000003</v>
      </c>
      <c r="BU20" s="14">
        <v>-15520.254968719993</v>
      </c>
      <c r="BV20" s="14">
        <v>-15362.113645600009</v>
      </c>
      <c r="BW20" s="14">
        <v>-18077.559949000006</v>
      </c>
      <c r="BX20" s="14">
        <v>-16168.412590000004</v>
      </c>
      <c r="BY20" s="14">
        <v>-15750.982009999992</v>
      </c>
      <c r="BZ20" s="14">
        <v>-16784.619232409957</v>
      </c>
      <c r="CA20" s="14">
        <v>-9031.5376159999996</v>
      </c>
      <c r="CB20" s="14">
        <v>-14576.034669999999</v>
      </c>
      <c r="CC20" s="14">
        <v>-14813.48770999999</v>
      </c>
      <c r="CD20" s="14">
        <v>-15582.703580000001</v>
      </c>
      <c r="CE20" s="14"/>
      <c r="CF20" s="257">
        <f t="shared" si="36"/>
        <v>0</v>
      </c>
      <c r="CG20" s="257">
        <f t="shared" si="37"/>
        <v>0</v>
      </c>
      <c r="CH20" s="257">
        <f t="shared" si="38"/>
        <v>-1271.6863000000001</v>
      </c>
      <c r="CI20" s="257">
        <f t="shared" si="39"/>
        <v>-3415.2392</v>
      </c>
      <c r="CJ20" s="257">
        <f t="shared" si="40"/>
        <v>-5675.05</v>
      </c>
      <c r="CK20" s="257">
        <f t="shared" si="41"/>
        <v>-7661</v>
      </c>
      <c r="CL20" s="257">
        <f t="shared" si="42"/>
        <v>-9531</v>
      </c>
      <c r="CM20" s="257">
        <f t="shared" si="43"/>
        <v>-11034</v>
      </c>
      <c r="CN20" s="257">
        <f t="shared" si="44"/>
        <v>-14679.001270000002</v>
      </c>
      <c r="CO20" s="257">
        <f t="shared" si="45"/>
        <v>-12794.086340000002</v>
      </c>
      <c r="CP20" s="257">
        <f t="shared" si="46"/>
        <v>-13585.217329999992</v>
      </c>
      <c r="CQ20" s="257">
        <f t="shared" si="47"/>
        <v>-44851.802580000018</v>
      </c>
      <c r="CR20" s="257">
        <f t="shared" si="48"/>
        <v>-7590.7322600000116</v>
      </c>
      <c r="CS20" s="257">
        <f t="shared" si="49"/>
        <v>-65543.742689999985</v>
      </c>
      <c r="CT20" s="257">
        <f t="shared" si="50"/>
        <v>-6603.9793603216203</v>
      </c>
      <c r="CU20" s="257">
        <f t="shared" si="51"/>
        <v>-32705.297923955372</v>
      </c>
      <c r="CV20" s="257">
        <f t="shared" si="52"/>
        <v>-38483.634810985997</v>
      </c>
      <c r="CW20" s="257">
        <f t="shared" si="53"/>
        <v>-56165.714744320008</v>
      </c>
      <c r="CX20" s="257">
        <f t="shared" si="54"/>
        <v>-66781.573781409956</v>
      </c>
      <c r="CY20" s="14">
        <f t="shared" ref="CY20:CY33" si="55">SUM(CA20:CD20)</f>
        <v>-54003.76357599999</v>
      </c>
      <c r="DA20" s="14"/>
      <c r="DB20" s="14"/>
      <c r="DC20" s="337"/>
    </row>
    <row r="21" spans="2:116">
      <c r="B21" s="12" t="str">
        <f>IF(Portfolio!$CE$3=SOURCE!$A$1,SOURCE!D41,SOURCE!E41)</f>
        <v>Despesas não recorrentes</v>
      </c>
      <c r="C21" s="22">
        <v>-4967.0528800000002</v>
      </c>
      <c r="D21" s="22">
        <v>-5337.2776900000008</v>
      </c>
      <c r="E21" s="22">
        <v>-3547.8370300000001</v>
      </c>
      <c r="F21" s="22">
        <v>-6228.9739500000005</v>
      </c>
      <c r="G21" s="13">
        <v>0</v>
      </c>
      <c r="H21" s="13">
        <v>-1361.4357299999999</v>
      </c>
      <c r="I21" s="13">
        <v>-11983.237790000006</v>
      </c>
      <c r="J21" s="13">
        <v>0</v>
      </c>
      <c r="K21" s="14">
        <v>0</v>
      </c>
      <c r="L21" s="14">
        <v>0</v>
      </c>
      <c r="M21" s="14">
        <v>0</v>
      </c>
      <c r="N21" s="14">
        <v>0</v>
      </c>
      <c r="O21" s="257">
        <v>0</v>
      </c>
      <c r="P21" s="257">
        <v>0</v>
      </c>
      <c r="Q21" s="257">
        <v>0</v>
      </c>
      <c r="R21" s="257">
        <v>0</v>
      </c>
      <c r="S21" s="257">
        <v>0</v>
      </c>
      <c r="T21" s="257">
        <v>0</v>
      </c>
      <c r="U21" s="257">
        <v>0</v>
      </c>
      <c r="V21" s="257">
        <v>0</v>
      </c>
      <c r="W21" s="257">
        <v>0</v>
      </c>
      <c r="X21" s="257">
        <v>0</v>
      </c>
      <c r="Y21" s="257">
        <v>0</v>
      </c>
      <c r="Z21" s="257">
        <v>0</v>
      </c>
      <c r="AA21" s="257">
        <v>0</v>
      </c>
      <c r="AB21" s="257">
        <v>0</v>
      </c>
      <c r="AC21" s="257">
        <v>0</v>
      </c>
      <c r="AD21" s="257">
        <v>0</v>
      </c>
      <c r="AE21" s="257">
        <v>0</v>
      </c>
      <c r="AF21" s="257">
        <v>0</v>
      </c>
      <c r="AG21" s="257">
        <v>0</v>
      </c>
      <c r="AH21" s="257">
        <v>0</v>
      </c>
      <c r="AI21" s="257">
        <v>0</v>
      </c>
      <c r="AJ21" s="257">
        <v>0</v>
      </c>
      <c r="AK21" s="257">
        <v>0</v>
      </c>
      <c r="AL21" s="257">
        <v>0</v>
      </c>
      <c r="AM21" s="257">
        <v>0</v>
      </c>
      <c r="AN21" s="257">
        <v>0</v>
      </c>
      <c r="AO21" s="257">
        <v>0</v>
      </c>
      <c r="AP21" s="257">
        <v>0</v>
      </c>
      <c r="AQ21" s="257">
        <v>0</v>
      </c>
      <c r="AR21" s="257">
        <v>0</v>
      </c>
      <c r="AS21" s="257">
        <v>0</v>
      </c>
      <c r="AT21" s="257">
        <v>0</v>
      </c>
      <c r="AU21" s="257">
        <v>0</v>
      </c>
      <c r="AV21" s="257">
        <v>0</v>
      </c>
      <c r="AW21" s="257">
        <v>0</v>
      </c>
      <c r="AX21" s="257">
        <v>0</v>
      </c>
      <c r="AY21" s="257">
        <v>0</v>
      </c>
      <c r="AZ21" s="257">
        <v>0</v>
      </c>
      <c r="BA21" s="257">
        <v>0</v>
      </c>
      <c r="BB21" s="257">
        <v>0</v>
      </c>
      <c r="BC21" s="257">
        <v>0</v>
      </c>
      <c r="BD21" s="257">
        <v>0</v>
      </c>
      <c r="BE21" s="257">
        <v>0</v>
      </c>
      <c r="BF21" s="257">
        <v>0</v>
      </c>
      <c r="BG21" s="257">
        <v>0</v>
      </c>
      <c r="BH21" s="257">
        <v>0</v>
      </c>
      <c r="BI21" s="257">
        <v>0</v>
      </c>
      <c r="BJ21" s="257">
        <v>0</v>
      </c>
      <c r="BK21" s="257">
        <v>0</v>
      </c>
      <c r="BL21" s="257">
        <v>0</v>
      </c>
      <c r="BM21" s="257"/>
      <c r="BN21" s="257">
        <v>0</v>
      </c>
      <c r="BO21" s="257"/>
      <c r="BP21" s="257"/>
      <c r="BQ21" s="224"/>
      <c r="BR21" s="263"/>
      <c r="BS21" s="257">
        <v>0</v>
      </c>
      <c r="BT21" s="14"/>
      <c r="BU21" s="14"/>
      <c r="BV21" s="14"/>
      <c r="BW21" s="14"/>
      <c r="BX21" s="14"/>
      <c r="BY21" s="14"/>
      <c r="BZ21" s="14"/>
      <c r="CA21" s="14"/>
      <c r="CB21" s="14"/>
      <c r="CC21" s="14"/>
      <c r="CD21" s="14"/>
      <c r="CE21" s="14"/>
      <c r="CF21" s="257">
        <f t="shared" si="36"/>
        <v>-20081.141550000004</v>
      </c>
      <c r="CG21" s="257">
        <f t="shared" si="37"/>
        <v>-13344.673520000006</v>
      </c>
      <c r="CH21" s="257">
        <f t="shared" si="38"/>
        <v>0</v>
      </c>
      <c r="CI21" s="257">
        <f t="shared" si="39"/>
        <v>0</v>
      </c>
      <c r="CJ21" s="257">
        <f t="shared" si="40"/>
        <v>0</v>
      </c>
      <c r="CK21" s="257">
        <f t="shared" si="41"/>
        <v>0</v>
      </c>
      <c r="CL21" s="257">
        <f t="shared" si="42"/>
        <v>0</v>
      </c>
      <c r="CM21" s="257">
        <f t="shared" si="43"/>
        <v>0</v>
      </c>
      <c r="CN21" s="257">
        <f t="shared" si="44"/>
        <v>0</v>
      </c>
      <c r="CO21" s="257">
        <f t="shared" si="45"/>
        <v>0</v>
      </c>
      <c r="CP21" s="257">
        <f t="shared" si="46"/>
        <v>0</v>
      </c>
      <c r="CQ21" s="257">
        <f t="shared" si="47"/>
        <v>0</v>
      </c>
      <c r="CR21" s="257">
        <f t="shared" si="48"/>
        <v>0</v>
      </c>
      <c r="CS21" s="257">
        <f t="shared" si="49"/>
        <v>0</v>
      </c>
      <c r="CT21" s="257">
        <f t="shared" si="50"/>
        <v>0</v>
      </c>
      <c r="CU21" s="257">
        <f t="shared" si="51"/>
        <v>0</v>
      </c>
      <c r="CV21" s="257">
        <f t="shared" si="52"/>
        <v>0</v>
      </c>
      <c r="CW21" s="257">
        <f t="shared" si="53"/>
        <v>0</v>
      </c>
      <c r="CX21" s="257">
        <f t="shared" si="54"/>
        <v>0</v>
      </c>
      <c r="CY21" s="14">
        <f t="shared" si="55"/>
        <v>0</v>
      </c>
      <c r="DA21" s="14"/>
      <c r="DB21" s="14"/>
      <c r="DC21" s="337"/>
    </row>
    <row r="22" spans="2:116">
      <c r="B22" s="12" t="str">
        <f>IF(Portfolio!$CE$3=SOURCE!$A$1,SOURCE!D42,SOURCE!E42)</f>
        <v>Despesas de propriedades</v>
      </c>
      <c r="C22" s="22">
        <v>-4285.9280829999989</v>
      </c>
      <c r="D22" s="22">
        <v>-9207.0230369999899</v>
      </c>
      <c r="E22" s="22">
        <v>-7551.0488800000103</v>
      </c>
      <c r="F22" s="22">
        <v>-11825.518789999995</v>
      </c>
      <c r="G22" s="13">
        <v>-8942.4</v>
      </c>
      <c r="H22" s="13">
        <v>-10309</v>
      </c>
      <c r="I22" s="13">
        <v>-13582.7</v>
      </c>
      <c r="J22" s="13">
        <v>-14032.144519999983</v>
      </c>
      <c r="K22" s="14">
        <v>-14632.707920000001</v>
      </c>
      <c r="L22" s="14">
        <v>-11971.66021</v>
      </c>
      <c r="M22" s="14">
        <v>-11131.75635</v>
      </c>
      <c r="N22" s="14">
        <v>-11979.150090000001</v>
      </c>
      <c r="O22" s="257">
        <v>-16152</v>
      </c>
      <c r="P22" s="257">
        <v>-13001</v>
      </c>
      <c r="Q22" s="257">
        <v>-17013</v>
      </c>
      <c r="R22" s="257">
        <v>-15612</v>
      </c>
      <c r="S22" s="257">
        <v>-15317.7755</v>
      </c>
      <c r="T22" s="257">
        <v>-16263.359989999994</v>
      </c>
      <c r="U22" s="257">
        <v>-14990</v>
      </c>
      <c r="V22" s="257">
        <v>-19313</v>
      </c>
      <c r="W22" s="257">
        <v>-15433</v>
      </c>
      <c r="X22" s="257">
        <v>-17243</v>
      </c>
      <c r="Y22" s="257">
        <v>-15378</v>
      </c>
      <c r="Z22" s="257">
        <v>-10219</v>
      </c>
      <c r="AA22" s="257">
        <v>-18360</v>
      </c>
      <c r="AB22" s="257">
        <v>-20718</v>
      </c>
      <c r="AC22" s="257">
        <v>-12423</v>
      </c>
      <c r="AD22" s="257">
        <v>-23624</v>
      </c>
      <c r="AE22" s="257">
        <v>-24897</v>
      </c>
      <c r="AF22" s="257">
        <v>-34386</v>
      </c>
      <c r="AG22" s="257">
        <v>-26849</v>
      </c>
      <c r="AH22" s="257">
        <v>-38443</v>
      </c>
      <c r="AI22" s="257">
        <v>-28973.846960400573</v>
      </c>
      <c r="AJ22" s="257">
        <v>-27380.451019176602</v>
      </c>
      <c r="AK22" s="257">
        <v>-30659.253875875722</v>
      </c>
      <c r="AL22" s="257">
        <v>-34978.963203769308</v>
      </c>
      <c r="AM22" s="257">
        <v>-26187.354019875878</v>
      </c>
      <c r="AN22" s="257">
        <v>-25603.328684999964</v>
      </c>
      <c r="AO22" s="257">
        <v>-29656.710434999939</v>
      </c>
      <c r="AP22" s="257">
        <v>-30055.669080000087</v>
      </c>
      <c r="AQ22" s="257">
        <v>-34050.234635000008</v>
      </c>
      <c r="AR22" s="257">
        <v>-34154.782265000038</v>
      </c>
      <c r="AS22" s="257">
        <v>-39111.419594999817</v>
      </c>
      <c r="AT22" s="257">
        <v>-44825.656584999815</v>
      </c>
      <c r="AU22" s="257">
        <v>-32165.151330000001</v>
      </c>
      <c r="AV22" s="257">
        <v>-33649.476365000031</v>
      </c>
      <c r="AW22" s="257">
        <v>-38206.095674999975</v>
      </c>
      <c r="AX22" s="257">
        <v>-44284.856807302458</v>
      </c>
      <c r="AY22" s="257">
        <v>-29209.380224999979</v>
      </c>
      <c r="AZ22" s="257">
        <v>-33729.099069999822</v>
      </c>
      <c r="BA22" s="257">
        <v>-31142.03790499995</v>
      </c>
      <c r="BB22" s="257">
        <v>-34031.03991000024</v>
      </c>
      <c r="BC22" s="257">
        <v>-34201.66850499998</v>
      </c>
      <c r="BD22" s="257">
        <v>-37278.409394999821</v>
      </c>
      <c r="BE22" s="257">
        <v>-35401.252559999964</v>
      </c>
      <c r="BF22" s="257">
        <v>-38015.232155000092</v>
      </c>
      <c r="BG22" s="257">
        <v>-28502.224487915268</v>
      </c>
      <c r="BH22" s="257">
        <v>-45426.16049499996</v>
      </c>
      <c r="BI22" s="257">
        <v>-32980.199170603984</v>
      </c>
      <c r="BJ22" s="257">
        <v>-47673.295832841774</v>
      </c>
      <c r="BK22" s="257">
        <v>-57037.8127472907</v>
      </c>
      <c r="BL22" s="257">
        <v>-35839.452339130723</v>
      </c>
      <c r="BM22" s="257">
        <v>-39297.207429347363</v>
      </c>
      <c r="BN22" s="257">
        <v>-52259.659232534468</v>
      </c>
      <c r="BO22" s="257">
        <v>-48447.187659966228</v>
      </c>
      <c r="BP22" s="257">
        <v>-59159.071498454265</v>
      </c>
      <c r="BQ22" s="257">
        <v>-52599.673577959729</v>
      </c>
      <c r="BR22" s="257">
        <v>-53823.146839249384</v>
      </c>
      <c r="BS22" s="257">
        <v>-45684.459447217923</v>
      </c>
      <c r="BT22" s="14">
        <v>-53350.309635808371</v>
      </c>
      <c r="BU22" s="14">
        <v>-33343.825294917566</v>
      </c>
      <c r="BV22" s="14">
        <v>-55299.190240830794</v>
      </c>
      <c r="BW22" s="14">
        <v>-43047.853030005681</v>
      </c>
      <c r="BX22" s="14">
        <v>-37854.073980320689</v>
      </c>
      <c r="BY22" s="14">
        <v>-33212.414712104466</v>
      </c>
      <c r="BZ22" s="14">
        <v>-50345.906054096457</v>
      </c>
      <c r="CA22" s="14">
        <v>-28763.94862489319</v>
      </c>
      <c r="CB22" s="14">
        <v>-26213.316919693269</v>
      </c>
      <c r="CC22" s="14">
        <v>-31187.836753491552</v>
      </c>
      <c r="CD22" s="14">
        <v>-25376.842072411775</v>
      </c>
      <c r="CE22" s="14"/>
      <c r="CF22" s="257">
        <f t="shared" si="36"/>
        <v>-32869.518789999995</v>
      </c>
      <c r="CG22" s="257">
        <f t="shared" si="37"/>
        <v>-46866.244519999993</v>
      </c>
      <c r="CH22" s="257">
        <f t="shared" si="38"/>
        <v>-49715.274570000001</v>
      </c>
      <c r="CI22" s="257">
        <f t="shared" si="39"/>
        <v>-61778</v>
      </c>
      <c r="CJ22" s="257">
        <f t="shared" si="40"/>
        <v>-65884.135489999986</v>
      </c>
      <c r="CK22" s="257">
        <f t="shared" si="41"/>
        <v>-58273</v>
      </c>
      <c r="CL22" s="257">
        <f t="shared" si="42"/>
        <v>-75125</v>
      </c>
      <c r="CM22" s="257">
        <f t="shared" si="43"/>
        <v>-124575</v>
      </c>
      <c r="CN22" s="257">
        <f t="shared" si="44"/>
        <v>-121992.51505922221</v>
      </c>
      <c r="CO22" s="257">
        <f t="shared" si="45"/>
        <v>-111503.06221987586</v>
      </c>
      <c r="CP22" s="257">
        <f t="shared" si="46"/>
        <v>-152142.09307999967</v>
      </c>
      <c r="CQ22" s="257">
        <f t="shared" si="47"/>
        <v>-148305.58017730247</v>
      </c>
      <c r="CR22" s="257">
        <f t="shared" si="48"/>
        <v>-128111.55710999999</v>
      </c>
      <c r="CS22" s="257">
        <f t="shared" si="49"/>
        <v>-144896.56261499986</v>
      </c>
      <c r="CT22" s="257">
        <f t="shared" si="50"/>
        <v>-154581.87998636099</v>
      </c>
      <c r="CU22" s="257">
        <f t="shared" si="51"/>
        <v>-184434.13174830325</v>
      </c>
      <c r="CV22" s="257">
        <f t="shared" si="52"/>
        <v>-214029.07957562961</v>
      </c>
      <c r="CW22" s="257">
        <f t="shared" si="53"/>
        <v>-187677.78461877466</v>
      </c>
      <c r="CX22" s="257">
        <f t="shared" si="54"/>
        <v>-164460.24777652731</v>
      </c>
      <c r="CY22" s="14">
        <f t="shared" si="55"/>
        <v>-111541.94437048979</v>
      </c>
      <c r="DA22" s="14"/>
      <c r="DB22" s="14"/>
      <c r="DC22" s="337"/>
      <c r="DE22" s="367"/>
      <c r="DI22" s="340"/>
      <c r="DJ22" s="337"/>
    </row>
    <row r="23" spans="2:116">
      <c r="B23" s="12" t="str">
        <f>IF(Portfolio!$CE$3=SOURCE!$A$1,SOURCE!D43,SOURCE!E43)</f>
        <v>Despesas de projetos para locação</v>
      </c>
      <c r="C23" s="13"/>
      <c r="D23" s="13"/>
      <c r="E23" s="13"/>
      <c r="F23" s="13"/>
      <c r="G23" s="13"/>
      <c r="H23" s="13"/>
      <c r="I23" s="13"/>
      <c r="J23" s="13"/>
      <c r="K23" s="14">
        <v>-86</v>
      </c>
      <c r="L23" s="14">
        <v>-644</v>
      </c>
      <c r="M23" s="14">
        <v>-2279</v>
      </c>
      <c r="N23" s="14">
        <v>-4322</v>
      </c>
      <c r="O23" s="257">
        <v>-182</v>
      </c>
      <c r="P23" s="257">
        <v>-2289</v>
      </c>
      <c r="Q23" s="257">
        <v>-4271</v>
      </c>
      <c r="R23" s="257">
        <v>-11445</v>
      </c>
      <c r="S23" s="257">
        <v>-6362</v>
      </c>
      <c r="T23" s="257">
        <v>-10685</v>
      </c>
      <c r="U23" s="257">
        <v>-13145</v>
      </c>
      <c r="V23" s="257">
        <v>-8882</v>
      </c>
      <c r="W23" s="257">
        <v>-3445</v>
      </c>
      <c r="X23" s="257">
        <v>-3296</v>
      </c>
      <c r="Y23" s="257">
        <v>-2537</v>
      </c>
      <c r="Z23" s="257">
        <v>-2951</v>
      </c>
      <c r="AA23" s="257">
        <v>-2343</v>
      </c>
      <c r="AB23" s="257">
        <v>-11207</v>
      </c>
      <c r="AC23" s="257">
        <v>-7013</v>
      </c>
      <c r="AD23" s="257">
        <v>-12795</v>
      </c>
      <c r="AE23" s="257">
        <v>-4371</v>
      </c>
      <c r="AF23" s="257">
        <v>-1192</v>
      </c>
      <c r="AG23" s="257">
        <v>-3900</v>
      </c>
      <c r="AH23" s="257">
        <v>-13726</v>
      </c>
      <c r="AI23" s="257">
        <v>-6333.5216792745096</v>
      </c>
      <c r="AJ23" s="257">
        <v>-2493.1564068233993</v>
      </c>
      <c r="AK23" s="257">
        <v>-2371.6857835423698</v>
      </c>
      <c r="AL23" s="257">
        <v>-1949.6361303597203</v>
      </c>
      <c r="AM23" s="257">
        <v>-1753.86494595921</v>
      </c>
      <c r="AN23" s="257">
        <v>-5401.52849501537</v>
      </c>
      <c r="AO23" s="257">
        <v>-4746.9620743490004</v>
      </c>
      <c r="AP23" s="257">
        <v>-2893.948562988885</v>
      </c>
      <c r="AQ23" s="257">
        <v>-1492.9416137125099</v>
      </c>
      <c r="AR23" s="257">
        <v>-1710.2706658334973</v>
      </c>
      <c r="AS23" s="257">
        <v>-2298.0709694848701</v>
      </c>
      <c r="AT23" s="257">
        <v>-5646.0895531258102</v>
      </c>
      <c r="AU23" s="257">
        <v>-1129.225142302465</v>
      </c>
      <c r="AV23" s="257">
        <v>-2091.0142209999999</v>
      </c>
      <c r="AW23" s="257">
        <v>-6421.0275199999996</v>
      </c>
      <c r="AX23" s="257">
        <v>-11526.773122697501</v>
      </c>
      <c r="AY23" s="257">
        <v>-2450.6700476450701</v>
      </c>
      <c r="AZ23" s="257">
        <v>-2038.9832599999988</v>
      </c>
      <c r="BA23" s="257">
        <v>-3089.5794465085196</v>
      </c>
      <c r="BB23" s="257">
        <v>-3378.5096269171809</v>
      </c>
      <c r="BC23" s="257">
        <v>-2118.3004500000002</v>
      </c>
      <c r="BD23" s="257">
        <v>-5610.6225366318895</v>
      </c>
      <c r="BE23" s="257">
        <v>-2408.9421000000002</v>
      </c>
      <c r="BF23" s="257">
        <v>-4845.0767100000003</v>
      </c>
      <c r="BG23" s="257">
        <v>-3199.7816267314001</v>
      </c>
      <c r="BH23" s="257">
        <v>-2072.2909800000002</v>
      </c>
      <c r="BI23" s="257">
        <v>-2850.8972895401998</v>
      </c>
      <c r="BJ23" s="257">
        <v>-1960.688965562875</v>
      </c>
      <c r="BK23" s="257">
        <v>-1043.7566379474008</v>
      </c>
      <c r="BL23" s="257">
        <v>-3356.7578130058</v>
      </c>
      <c r="BM23" s="257">
        <v>-7683.244682063405</v>
      </c>
      <c r="BN23" s="257">
        <v>-9967.3536617709142</v>
      </c>
      <c r="BO23" s="257">
        <v>-474.65243265072689</v>
      </c>
      <c r="BP23" s="257">
        <v>-892.64436498014686</v>
      </c>
      <c r="BQ23" s="257">
        <v>-592.35508274523988</v>
      </c>
      <c r="BR23" s="257">
        <v>-631.77763743234891</v>
      </c>
      <c r="BS23" s="257">
        <v>-604.54450721716319</v>
      </c>
      <c r="BT23" s="14">
        <v>-1415.4416359671077</v>
      </c>
      <c r="BU23" s="14">
        <v>-1717.9177940997815</v>
      </c>
      <c r="BV23" s="14">
        <v>-2007.0815367249306</v>
      </c>
      <c r="BW23" s="14">
        <v>-1271.0159483703305</v>
      </c>
      <c r="BX23" s="14">
        <v>-1442.9418861145846</v>
      </c>
      <c r="BY23" s="14">
        <v>-2717.1149371930796</v>
      </c>
      <c r="BZ23" s="14">
        <v>-8146.949581475229</v>
      </c>
      <c r="CA23" s="14">
        <v>-2023.3853050052212</v>
      </c>
      <c r="CB23" s="14">
        <v>-2006.9952268202255</v>
      </c>
      <c r="CC23" s="14">
        <v>-1778.3130398269673</v>
      </c>
      <c r="CD23" s="14">
        <v>-1710.8336037687268</v>
      </c>
      <c r="CE23" s="14"/>
      <c r="CF23" s="257">
        <f t="shared" si="36"/>
        <v>0</v>
      </c>
      <c r="CG23" s="257">
        <f t="shared" si="37"/>
        <v>0</v>
      </c>
      <c r="CH23" s="257">
        <f t="shared" si="38"/>
        <v>-7331</v>
      </c>
      <c r="CI23" s="257">
        <f t="shared" si="39"/>
        <v>-18187</v>
      </c>
      <c r="CJ23" s="257">
        <f t="shared" si="40"/>
        <v>-39074</v>
      </c>
      <c r="CK23" s="257">
        <f t="shared" si="41"/>
        <v>-12229</v>
      </c>
      <c r="CL23" s="257">
        <f t="shared" si="42"/>
        <v>-33358</v>
      </c>
      <c r="CM23" s="257">
        <f t="shared" si="43"/>
        <v>-23189</v>
      </c>
      <c r="CN23" s="257">
        <f t="shared" si="44"/>
        <v>-13147.999999999998</v>
      </c>
      <c r="CO23" s="257">
        <f t="shared" si="45"/>
        <v>-14796.304078312463</v>
      </c>
      <c r="CP23" s="257">
        <f t="shared" si="46"/>
        <v>-11147.372802156688</v>
      </c>
      <c r="CQ23" s="257">
        <f t="shared" si="47"/>
        <v>-21168.040005999967</v>
      </c>
      <c r="CR23" s="257">
        <f t="shared" si="48"/>
        <v>-10957.74238107077</v>
      </c>
      <c r="CS23" s="257">
        <f t="shared" si="49"/>
        <v>-14982.941796631891</v>
      </c>
      <c r="CT23" s="257">
        <f t="shared" si="50"/>
        <v>-10083.658861834476</v>
      </c>
      <c r="CU23" s="257">
        <f t="shared" si="51"/>
        <v>-22051.112794787521</v>
      </c>
      <c r="CV23" s="257">
        <f t="shared" si="52"/>
        <v>-2591.4295178084626</v>
      </c>
      <c r="CW23" s="257">
        <f t="shared" si="53"/>
        <v>-5744.9854740089831</v>
      </c>
      <c r="CX23" s="257">
        <f t="shared" si="54"/>
        <v>-13578.022353153225</v>
      </c>
      <c r="CY23" s="14">
        <f t="shared" si="55"/>
        <v>-7519.5271754211408</v>
      </c>
      <c r="DA23" s="14"/>
      <c r="DB23" s="14"/>
      <c r="DC23" s="337"/>
      <c r="DI23" s="14"/>
      <c r="DJ23" s="337"/>
    </row>
    <row r="24" spans="2:116">
      <c r="B24" s="12" t="str">
        <f>IF(Portfolio!$CE$3=SOURCE!$A$1,SOURCE!D44,SOURCE!E44)</f>
        <v>Despesas de projetos para venda</v>
      </c>
      <c r="C24" s="13"/>
      <c r="D24" s="13"/>
      <c r="E24" s="13"/>
      <c r="F24" s="13"/>
      <c r="G24" s="13"/>
      <c r="H24" s="13"/>
      <c r="I24" s="13"/>
      <c r="J24" s="13"/>
      <c r="K24" s="14"/>
      <c r="L24" s="14"/>
      <c r="M24" s="14"/>
      <c r="N24" s="14"/>
      <c r="O24" s="257">
        <v>-41</v>
      </c>
      <c r="P24" s="257">
        <v>-131</v>
      </c>
      <c r="Q24" s="257">
        <v>-143</v>
      </c>
      <c r="R24" s="257">
        <v>-770</v>
      </c>
      <c r="S24" s="257">
        <v>-264</v>
      </c>
      <c r="T24" s="257">
        <v>-507</v>
      </c>
      <c r="U24" s="257">
        <v>-795</v>
      </c>
      <c r="V24" s="257">
        <v>-2796</v>
      </c>
      <c r="W24" s="257">
        <v>-1202</v>
      </c>
      <c r="X24" s="257">
        <v>-1273</v>
      </c>
      <c r="Y24" s="257">
        <v>-4497</v>
      </c>
      <c r="Z24" s="257">
        <v>-8915</v>
      </c>
      <c r="AA24" s="257">
        <v>-5982</v>
      </c>
      <c r="AB24" s="257">
        <v>-3375</v>
      </c>
      <c r="AC24" s="257">
        <v>-4216</v>
      </c>
      <c r="AD24" s="257">
        <v>-2069</v>
      </c>
      <c r="AE24" s="257">
        <v>-2509</v>
      </c>
      <c r="AF24" s="257">
        <v>-3090</v>
      </c>
      <c r="AG24" s="257">
        <v>-3255</v>
      </c>
      <c r="AH24" s="257">
        <v>-3767</v>
      </c>
      <c r="AI24" s="257">
        <v>-3713.3285099999998</v>
      </c>
      <c r="AJ24" s="257">
        <v>-2288.2460299999998</v>
      </c>
      <c r="AK24" s="257">
        <v>-1983.3809900000001</v>
      </c>
      <c r="AL24" s="257">
        <v>-823.10362458017983</v>
      </c>
      <c r="AM24" s="257">
        <v>-651.70811000000003</v>
      </c>
      <c r="AN24" s="257">
        <v>-1294.79276</v>
      </c>
      <c r="AO24" s="257">
        <v>-1230.2182699999998</v>
      </c>
      <c r="AP24" s="257">
        <v>-1027.6676900000002</v>
      </c>
      <c r="AQ24" s="257">
        <v>-870.52058999999997</v>
      </c>
      <c r="AR24" s="257">
        <v>-328.1159100000001</v>
      </c>
      <c r="AS24" s="257">
        <v>-733.44211000000007</v>
      </c>
      <c r="AT24" s="257">
        <v>-694.42127999999798</v>
      </c>
      <c r="AU24" s="257">
        <v>-996.94246999999996</v>
      </c>
      <c r="AV24" s="257">
        <v>-1381.9362799999999</v>
      </c>
      <c r="AW24" s="257">
        <v>-1544.1198100000001</v>
      </c>
      <c r="AX24" s="257">
        <v>-1895.48732</v>
      </c>
      <c r="AY24" s="257">
        <v>-1918.0781800000002</v>
      </c>
      <c r="AZ24" s="257">
        <v>-1213.9534700000002</v>
      </c>
      <c r="BA24" s="257">
        <v>-1555.6969399999998</v>
      </c>
      <c r="BB24" s="257">
        <v>-3510.1351400000003</v>
      </c>
      <c r="BC24" s="257">
        <v>-821.10895999999991</v>
      </c>
      <c r="BD24" s="257">
        <v>-1655.3428999999999</v>
      </c>
      <c r="BE24" s="257">
        <v>-2266.3734300000001</v>
      </c>
      <c r="BF24" s="257">
        <v>-2042.3508900000033</v>
      </c>
      <c r="BG24" s="257">
        <v>-1351.9463899999998</v>
      </c>
      <c r="BH24" s="257">
        <v>-1895.5030099999999</v>
      </c>
      <c r="BI24" s="257">
        <v>-23376.507269999998</v>
      </c>
      <c r="BJ24" s="257">
        <v>-1298.9990699999998</v>
      </c>
      <c r="BK24" s="257">
        <v>-2319.34202</v>
      </c>
      <c r="BL24" s="257">
        <v>-3923.5153399999999</v>
      </c>
      <c r="BM24" s="257">
        <v>-5505.4043800000045</v>
      </c>
      <c r="BN24" s="257">
        <v>-9278.8935200000069</v>
      </c>
      <c r="BO24" s="257">
        <v>-3009.6657900000005</v>
      </c>
      <c r="BP24" s="257">
        <v>-4629.1018799999993</v>
      </c>
      <c r="BQ24" s="257">
        <v>-5769.3028999999979</v>
      </c>
      <c r="BR24" s="257">
        <v>-11171.939230000007</v>
      </c>
      <c r="BS24" s="257">
        <v>-6686.3333200000006</v>
      </c>
      <c r="BT24" s="14">
        <v>-5112.3577799999994</v>
      </c>
      <c r="BU24" s="14">
        <v>-5025.167220000003</v>
      </c>
      <c r="BV24" s="14">
        <v>-5280.550545995713</v>
      </c>
      <c r="BW24" s="14">
        <v>-4668.7066446118688</v>
      </c>
      <c r="BX24" s="14">
        <v>-4692.735329999995</v>
      </c>
      <c r="BY24" s="14">
        <v>-7839.1271600000091</v>
      </c>
      <c r="BZ24" s="14">
        <v>-11002.280970160662</v>
      </c>
      <c r="CA24" s="14">
        <v>-4871.7985300000009</v>
      </c>
      <c r="CB24" s="14">
        <v>-7876.5213400000002</v>
      </c>
      <c r="CC24" s="14">
        <v>-8082.4238500000047</v>
      </c>
      <c r="CD24" s="14">
        <v>-8872.4637299999522</v>
      </c>
      <c r="CE24" s="14"/>
      <c r="CF24" s="257">
        <f t="shared" si="36"/>
        <v>0</v>
      </c>
      <c r="CG24" s="257">
        <f t="shared" si="37"/>
        <v>0</v>
      </c>
      <c r="CH24" s="257">
        <f t="shared" si="38"/>
        <v>0</v>
      </c>
      <c r="CI24" s="257">
        <f t="shared" si="39"/>
        <v>-1085</v>
      </c>
      <c r="CJ24" s="257">
        <f t="shared" si="40"/>
        <v>-4362</v>
      </c>
      <c r="CK24" s="257">
        <f t="shared" si="41"/>
        <v>-15887</v>
      </c>
      <c r="CL24" s="257">
        <f t="shared" si="42"/>
        <v>-15642</v>
      </c>
      <c r="CM24" s="257">
        <f t="shared" si="43"/>
        <v>-12621</v>
      </c>
      <c r="CN24" s="257">
        <f t="shared" si="44"/>
        <v>-8808.0591545801799</v>
      </c>
      <c r="CO24" s="257">
        <f t="shared" si="45"/>
        <v>-4204.3868300000004</v>
      </c>
      <c r="CP24" s="257">
        <f t="shared" si="46"/>
        <v>-2626.4998899999982</v>
      </c>
      <c r="CQ24" s="257">
        <f t="shared" si="47"/>
        <v>-5818.4858800000002</v>
      </c>
      <c r="CR24" s="257">
        <f t="shared" si="48"/>
        <v>-8197.8637300000009</v>
      </c>
      <c r="CS24" s="257">
        <f t="shared" si="49"/>
        <v>-6785.1761800000031</v>
      </c>
      <c r="CT24" s="257">
        <f t="shared" si="50"/>
        <v>-27922.955739999998</v>
      </c>
      <c r="CU24" s="257">
        <f t="shared" si="51"/>
        <v>-21027.155260000014</v>
      </c>
      <c r="CV24" s="257">
        <f t="shared" si="52"/>
        <v>-24580.009800000003</v>
      </c>
      <c r="CW24" s="257">
        <f t="shared" si="53"/>
        <v>-22104.408865995716</v>
      </c>
      <c r="CX24" s="257">
        <f t="shared" si="54"/>
        <v>-28202.850104772537</v>
      </c>
      <c r="CY24" s="14">
        <f t="shared" si="55"/>
        <v>-29703.207449999958</v>
      </c>
      <c r="DA24" s="14"/>
      <c r="DB24" s="14"/>
      <c r="DC24" s="337"/>
      <c r="DI24" s="14"/>
      <c r="DJ24" s="366"/>
    </row>
    <row r="25" spans="2:116">
      <c r="B25" s="12" t="str">
        <f>IF(Portfolio!$CE$3=SOURCE!$A$1,SOURCE!D45,SOURCE!E45)</f>
        <v>Repasse estacionamento</v>
      </c>
      <c r="C25" s="16">
        <v>0</v>
      </c>
      <c r="D25" s="16">
        <v>0</v>
      </c>
      <c r="E25" s="16">
        <v>0</v>
      </c>
      <c r="F25" s="16">
        <v>0</v>
      </c>
      <c r="G25" s="16">
        <v>-1463</v>
      </c>
      <c r="H25" s="16">
        <v>-5061</v>
      </c>
      <c r="I25" s="16">
        <v>-6208.5003300000008</v>
      </c>
      <c r="J25" s="16">
        <v>-6436.998279999998</v>
      </c>
      <c r="K25" s="16">
        <v>-6500.4340999999986</v>
      </c>
      <c r="L25" s="16">
        <v>-6599.5659000000014</v>
      </c>
      <c r="M25" s="16">
        <v>-7828.0346800000007</v>
      </c>
      <c r="N25" s="16">
        <v>-8991.9587800000045</v>
      </c>
      <c r="O25" s="257">
        <v>0</v>
      </c>
      <c r="P25" s="257">
        <v>0</v>
      </c>
      <c r="Q25" s="257">
        <v>0</v>
      </c>
      <c r="R25" s="257">
        <v>0</v>
      </c>
      <c r="S25" s="257">
        <v>0</v>
      </c>
      <c r="T25" s="257">
        <v>0</v>
      </c>
      <c r="U25" s="257">
        <v>0</v>
      </c>
      <c r="V25" s="257">
        <v>0</v>
      </c>
      <c r="W25" s="257">
        <v>0</v>
      </c>
      <c r="X25" s="257">
        <v>0</v>
      </c>
      <c r="Y25" s="257">
        <v>0</v>
      </c>
      <c r="Z25" s="257">
        <v>0</v>
      </c>
      <c r="AA25" s="257">
        <v>0</v>
      </c>
      <c r="AB25" s="257">
        <v>0</v>
      </c>
      <c r="AC25" s="257">
        <v>0</v>
      </c>
      <c r="AD25" s="257">
        <v>0</v>
      </c>
      <c r="AE25" s="257">
        <v>0</v>
      </c>
      <c r="AF25" s="257">
        <v>0</v>
      </c>
      <c r="AG25" s="257">
        <v>0</v>
      </c>
      <c r="AH25" s="257">
        <v>0</v>
      </c>
      <c r="AI25" s="257">
        <v>0</v>
      </c>
      <c r="AJ25" s="257">
        <v>0</v>
      </c>
      <c r="AK25" s="257">
        <v>0</v>
      </c>
      <c r="AL25" s="257">
        <v>0</v>
      </c>
      <c r="AM25" s="257">
        <v>0</v>
      </c>
      <c r="AN25" s="257">
        <v>0</v>
      </c>
      <c r="AO25" s="257">
        <v>0</v>
      </c>
      <c r="AP25" s="257">
        <v>0</v>
      </c>
      <c r="AQ25" s="257">
        <v>0</v>
      </c>
      <c r="AR25" s="257">
        <v>0</v>
      </c>
      <c r="AS25" s="257">
        <v>0</v>
      </c>
      <c r="AT25" s="257">
        <v>0</v>
      </c>
      <c r="AU25" s="257">
        <v>0</v>
      </c>
      <c r="AV25" s="257">
        <v>0</v>
      </c>
      <c r="AW25" s="257">
        <v>0</v>
      </c>
      <c r="AX25" s="257">
        <v>0</v>
      </c>
      <c r="AY25" s="257">
        <v>0</v>
      </c>
      <c r="AZ25" s="257">
        <v>0</v>
      </c>
      <c r="BA25" s="257">
        <v>0</v>
      </c>
      <c r="BB25" s="257">
        <v>0</v>
      </c>
      <c r="BC25" s="257">
        <v>0</v>
      </c>
      <c r="BD25" s="257">
        <v>0</v>
      </c>
      <c r="BE25" s="257">
        <v>0</v>
      </c>
      <c r="BF25" s="257">
        <v>0</v>
      </c>
      <c r="BG25" s="257">
        <v>0</v>
      </c>
      <c r="BH25" s="257">
        <v>0</v>
      </c>
      <c r="BI25" s="257">
        <v>0</v>
      </c>
      <c r="BJ25" s="257">
        <v>0</v>
      </c>
      <c r="BK25" s="257">
        <v>0</v>
      </c>
      <c r="BL25" s="257"/>
      <c r="BM25" s="257"/>
      <c r="BN25" s="257"/>
      <c r="BO25" s="257"/>
      <c r="BP25" s="257"/>
      <c r="BQ25" s="257"/>
      <c r="BR25" s="257"/>
      <c r="BS25" s="257">
        <v>0</v>
      </c>
      <c r="BT25" s="14"/>
      <c r="BU25" s="14"/>
      <c r="BV25" s="14"/>
      <c r="BW25" s="14"/>
      <c r="BX25" s="14"/>
      <c r="BY25" s="14"/>
      <c r="BZ25" s="14"/>
      <c r="CA25" s="14"/>
      <c r="CB25" s="14"/>
      <c r="CC25" s="14"/>
      <c r="CD25" s="14"/>
      <c r="CE25" s="14"/>
      <c r="CF25" s="257">
        <f t="shared" si="36"/>
        <v>0</v>
      </c>
      <c r="CG25" s="257">
        <f t="shared" si="37"/>
        <v>-19169.498609999999</v>
      </c>
      <c r="CH25" s="257">
        <f t="shared" si="38"/>
        <v>-29919.993460000005</v>
      </c>
      <c r="CI25" s="257">
        <f t="shared" si="39"/>
        <v>0</v>
      </c>
      <c r="CJ25" s="257">
        <f t="shared" si="40"/>
        <v>0</v>
      </c>
      <c r="CK25" s="257">
        <f t="shared" si="41"/>
        <v>0</v>
      </c>
      <c r="CL25" s="257">
        <f t="shared" si="42"/>
        <v>0</v>
      </c>
      <c r="CM25" s="257">
        <f t="shared" si="43"/>
        <v>0</v>
      </c>
      <c r="CN25" s="257">
        <f t="shared" si="44"/>
        <v>0</v>
      </c>
      <c r="CO25" s="257">
        <f t="shared" si="45"/>
        <v>0</v>
      </c>
      <c r="CP25" s="257">
        <f t="shared" si="46"/>
        <v>0</v>
      </c>
      <c r="CQ25" s="257">
        <f t="shared" si="47"/>
        <v>0</v>
      </c>
      <c r="CR25" s="257">
        <f t="shared" si="48"/>
        <v>0</v>
      </c>
      <c r="CS25" s="257">
        <f t="shared" si="49"/>
        <v>0</v>
      </c>
      <c r="CT25" s="257">
        <f t="shared" si="50"/>
        <v>0</v>
      </c>
      <c r="CU25" s="257">
        <f t="shared" si="51"/>
        <v>0</v>
      </c>
      <c r="CV25" s="257">
        <f t="shared" si="52"/>
        <v>0</v>
      </c>
      <c r="CW25" s="257">
        <f t="shared" si="53"/>
        <v>0</v>
      </c>
      <c r="CX25" s="257">
        <f t="shared" si="54"/>
        <v>0</v>
      </c>
      <c r="CY25" s="14">
        <f t="shared" si="55"/>
        <v>0</v>
      </c>
      <c r="DA25" s="14"/>
      <c r="DB25" s="14"/>
      <c r="DC25" s="337"/>
    </row>
    <row r="26" spans="2:116">
      <c r="B26" s="12" t="str">
        <f>IF(Portfolio!$CE$3=SOURCE!$A$1,SOURCE!D46,SOURCE!E46)</f>
        <v>Custo de imóveis vendidos</v>
      </c>
      <c r="C26" s="22">
        <v>-2936.3108399999996</v>
      </c>
      <c r="D26" s="22">
        <v>-1366.1257800000001</v>
      </c>
      <c r="E26" s="22">
        <v>-2737.5109499999999</v>
      </c>
      <c r="F26" s="22">
        <v>-1657.9799300000002</v>
      </c>
      <c r="G26" s="13">
        <v>-2997.7396799999997</v>
      </c>
      <c r="H26" s="13">
        <v>-2971.4336899999998</v>
      </c>
      <c r="I26" s="13">
        <v>-5011.6829100000014</v>
      </c>
      <c r="J26" s="13">
        <v>-1637.5175199999996</v>
      </c>
      <c r="K26" s="14">
        <v>0</v>
      </c>
      <c r="L26" s="14">
        <v>0</v>
      </c>
      <c r="M26" s="14">
        <v>-883.57227999999998</v>
      </c>
      <c r="N26" s="14">
        <v>-266.79653000000008</v>
      </c>
      <c r="O26" s="257">
        <v>-232.87823</v>
      </c>
      <c r="P26" s="257">
        <v>-480.82510999999988</v>
      </c>
      <c r="Q26" s="257">
        <v>-3298</v>
      </c>
      <c r="R26" s="257">
        <v>-4526.91014</v>
      </c>
      <c r="S26" s="257">
        <v>-5093.78737</v>
      </c>
      <c r="T26" s="257">
        <v>-7283.2478700000011</v>
      </c>
      <c r="U26" s="257">
        <v>-7420</v>
      </c>
      <c r="V26" s="257">
        <v>-12498</v>
      </c>
      <c r="W26" s="257">
        <v>-13992</v>
      </c>
      <c r="X26" s="257">
        <v>-9390</v>
      </c>
      <c r="Y26" s="257">
        <v>-9852.375</v>
      </c>
      <c r="Z26" s="257">
        <v>-11516</v>
      </c>
      <c r="AA26" s="257">
        <v>-80165</v>
      </c>
      <c r="AB26" s="257">
        <v>-12929</v>
      </c>
      <c r="AC26" s="257">
        <v>-18421</v>
      </c>
      <c r="AD26" s="257">
        <v>-8516</v>
      </c>
      <c r="AE26" s="257">
        <v>-11841</v>
      </c>
      <c r="AF26" s="257">
        <v>-17186</v>
      </c>
      <c r="AG26" s="257">
        <v>-19672</v>
      </c>
      <c r="AH26" s="257">
        <v>-16213</v>
      </c>
      <c r="AI26" s="257">
        <v>-15459.404179999998</v>
      </c>
      <c r="AJ26" s="257">
        <v>-17919.32156</v>
      </c>
      <c r="AK26" s="257">
        <v>-17874.532930000005</v>
      </c>
      <c r="AL26" s="257">
        <v>-20109.796189999997</v>
      </c>
      <c r="AM26" s="257">
        <v>-8333.89948</v>
      </c>
      <c r="AN26" s="257">
        <v>-4190.1584799999982</v>
      </c>
      <c r="AO26" s="257">
        <v>-4332.34926</v>
      </c>
      <c r="AP26" s="257">
        <v>-2097.7683599999996</v>
      </c>
      <c r="AQ26" s="257">
        <v>-2148.0637000000002</v>
      </c>
      <c r="AR26" s="257">
        <v>-2983.6881100000005</v>
      </c>
      <c r="AS26" s="257">
        <v>-2919.7018399999997</v>
      </c>
      <c r="AT26" s="257">
        <v>10097.49805</v>
      </c>
      <c r="AU26" s="257">
        <v>1564.9092599999999</v>
      </c>
      <c r="AV26" s="257">
        <v>4777.5166899999995</v>
      </c>
      <c r="AW26" s="257">
        <v>-651.03361999999913</v>
      </c>
      <c r="AX26" s="257">
        <v>638.59964000000059</v>
      </c>
      <c r="AY26" s="257">
        <v>1972.8164100000001</v>
      </c>
      <c r="AZ26" s="257">
        <v>-1847.4620400000003</v>
      </c>
      <c r="BA26" s="257">
        <v>-550.44366999999988</v>
      </c>
      <c r="BB26" s="257">
        <v>570.32593999999995</v>
      </c>
      <c r="BC26" s="257">
        <v>105.27784000000003</v>
      </c>
      <c r="BD26" s="257">
        <v>-202.99795</v>
      </c>
      <c r="BE26" s="257">
        <v>750.66511000000014</v>
      </c>
      <c r="BF26" s="257">
        <v>-2168.1599000000006</v>
      </c>
      <c r="BG26" s="257">
        <v>-1231.8345099999999</v>
      </c>
      <c r="BH26" s="257">
        <v>998.5448100000001</v>
      </c>
      <c r="BI26" s="257">
        <v>-209847.58030574</v>
      </c>
      <c r="BJ26" s="257">
        <v>-2958.5698642600037</v>
      </c>
      <c r="BK26" s="257">
        <v>-1455.7171799999999</v>
      </c>
      <c r="BL26" s="257">
        <v>-452.56471999999997</v>
      </c>
      <c r="BM26" s="257">
        <v>-870.96590999999967</v>
      </c>
      <c r="BN26" s="257">
        <v>-2405.0439500000002</v>
      </c>
      <c r="BO26" s="257">
        <v>-21987.3014</v>
      </c>
      <c r="BP26" s="257">
        <v>-8940.3464500000027</v>
      </c>
      <c r="BQ26" s="257">
        <v>-10630.35222999999</v>
      </c>
      <c r="BR26" s="257">
        <v>-7797.1695800000161</v>
      </c>
      <c r="BS26" s="257">
        <v>-6924.6295899999996</v>
      </c>
      <c r="BT26" s="14">
        <v>-14450.989915000002</v>
      </c>
      <c r="BU26" s="14">
        <v>-19723.437679999995</v>
      </c>
      <c r="BV26" s="14">
        <v>-20319.226389999996</v>
      </c>
      <c r="BW26" s="14">
        <v>-16805.787559999997</v>
      </c>
      <c r="BX26" s="14">
        <v>-33421.839500000002</v>
      </c>
      <c r="BY26" s="14">
        <v>-31714.488039999997</v>
      </c>
      <c r="BZ26" s="14">
        <v>-119479.17867999998</v>
      </c>
      <c r="CA26" s="14">
        <v>-27290.93763</v>
      </c>
      <c r="CB26" s="14">
        <v>-126607.73888999998</v>
      </c>
      <c r="CC26" s="14">
        <v>-74218.920770000026</v>
      </c>
      <c r="CD26" s="14">
        <v>-91134.647519999999</v>
      </c>
      <c r="CE26" s="14"/>
      <c r="CF26" s="257">
        <f t="shared" si="36"/>
        <v>-8697.9274999999998</v>
      </c>
      <c r="CG26" s="257">
        <f t="shared" si="37"/>
        <v>-12618.373799999999</v>
      </c>
      <c r="CH26" s="257">
        <f t="shared" si="38"/>
        <v>-1150.3688099999999</v>
      </c>
      <c r="CI26" s="257">
        <f t="shared" si="39"/>
        <v>-8538.61348</v>
      </c>
      <c r="CJ26" s="257">
        <f t="shared" si="40"/>
        <v>-32295.035240000001</v>
      </c>
      <c r="CK26" s="257">
        <f t="shared" si="41"/>
        <v>-44750.375</v>
      </c>
      <c r="CL26" s="257">
        <f t="shared" si="42"/>
        <v>-120031</v>
      </c>
      <c r="CM26" s="257">
        <f t="shared" si="43"/>
        <v>-64912</v>
      </c>
      <c r="CN26" s="257">
        <f t="shared" si="44"/>
        <v>-71363.054859999989</v>
      </c>
      <c r="CO26" s="257">
        <f t="shared" si="45"/>
        <v>-18954.175579999996</v>
      </c>
      <c r="CP26" s="257">
        <f t="shared" si="46"/>
        <v>2046.0443999999998</v>
      </c>
      <c r="CQ26" s="257">
        <f t="shared" si="47"/>
        <v>6329.99197</v>
      </c>
      <c r="CR26" s="257">
        <f t="shared" si="48"/>
        <v>145.23663999999985</v>
      </c>
      <c r="CS26" s="257">
        <f t="shared" si="49"/>
        <v>-1515.2149000000004</v>
      </c>
      <c r="CT26" s="257">
        <f t="shared" si="50"/>
        <v>-213039.43987</v>
      </c>
      <c r="CU26" s="257">
        <f t="shared" si="51"/>
        <v>-5184.2917600000001</v>
      </c>
      <c r="CV26" s="257">
        <f t="shared" si="52"/>
        <v>-49355.169660000007</v>
      </c>
      <c r="CW26" s="257">
        <f t="shared" si="53"/>
        <v>-61418.283574999994</v>
      </c>
      <c r="CX26" s="257">
        <f t="shared" si="54"/>
        <v>-201421.29377999998</v>
      </c>
      <c r="CY26" s="14">
        <f t="shared" si="55"/>
        <v>-319252.24481</v>
      </c>
      <c r="DA26" s="14"/>
      <c r="DB26" s="14"/>
      <c r="DC26" s="337"/>
    </row>
    <row r="27" spans="2:116">
      <c r="B27" s="12" t="str">
        <f>IF(Portfolio!$CE$3=SOURCE!$A$1,SOURCE!D47,SOURCE!E47)</f>
        <v>Resultado de equivalência patrimonial</v>
      </c>
      <c r="C27" s="22">
        <v>-575.24705000000006</v>
      </c>
      <c r="D27" s="22">
        <v>1277.7291035979999</v>
      </c>
      <c r="E27" s="22">
        <v>-1404.9641682014301</v>
      </c>
      <c r="F27" s="22">
        <v>-826.45527539657007</v>
      </c>
      <c r="G27" s="13">
        <v>1577.0019399999996</v>
      </c>
      <c r="H27" s="13">
        <v>595.76574999999991</v>
      </c>
      <c r="I27" s="13">
        <v>1660.4158869572007</v>
      </c>
      <c r="J27" s="13">
        <v>4193.7231518377766</v>
      </c>
      <c r="K27" s="14">
        <v>2603</v>
      </c>
      <c r="L27" s="25">
        <v>2120</v>
      </c>
      <c r="M27" s="14">
        <v>-1639.9545838061904</v>
      </c>
      <c r="N27" s="14">
        <v>526.44118489998584</v>
      </c>
      <c r="O27" s="257">
        <v>-6197.8552709096148</v>
      </c>
      <c r="P27" s="257">
        <v>-3353.949675518581</v>
      </c>
      <c r="Q27" s="257">
        <v>-5904</v>
      </c>
      <c r="R27" s="257">
        <v>-4576</v>
      </c>
      <c r="S27" s="257">
        <v>-3954.188682752324</v>
      </c>
      <c r="T27" s="257">
        <v>-996.89664136607553</v>
      </c>
      <c r="U27" s="257">
        <v>1777</v>
      </c>
      <c r="V27" s="257">
        <v>-337</v>
      </c>
      <c r="W27" s="257">
        <v>604</v>
      </c>
      <c r="X27" s="257">
        <v>778</v>
      </c>
      <c r="Y27" s="257">
        <v>141</v>
      </c>
      <c r="Z27" s="257">
        <v>620</v>
      </c>
      <c r="AA27" s="257">
        <v>1064</v>
      </c>
      <c r="AB27" s="257">
        <v>-214</v>
      </c>
      <c r="AC27" s="257">
        <v>72</v>
      </c>
      <c r="AD27" s="257">
        <v>1951</v>
      </c>
      <c r="AE27" s="257">
        <v>-450</v>
      </c>
      <c r="AF27" s="257">
        <v>-235</v>
      </c>
      <c r="AG27" s="257">
        <v>483</v>
      </c>
      <c r="AH27" s="257">
        <v>-331</v>
      </c>
      <c r="AI27" s="257">
        <v>11008.717809999998</v>
      </c>
      <c r="AJ27" s="257">
        <v>405.82223999999093</v>
      </c>
      <c r="AK27" s="257">
        <v>-715.92771000000096</v>
      </c>
      <c r="AL27" s="257">
        <v>-241.20474000000954</v>
      </c>
      <c r="AM27" s="257">
        <v>0.74508999999985104</v>
      </c>
      <c r="AN27" s="257">
        <v>20.428769999995829</v>
      </c>
      <c r="AO27" s="257">
        <v>4.1484599999971721</v>
      </c>
      <c r="AP27" s="257">
        <v>-27.444140000015505</v>
      </c>
      <c r="AQ27" s="257">
        <v>7.1451749999988827</v>
      </c>
      <c r="AR27" s="257">
        <v>-6.0247150000017138</v>
      </c>
      <c r="AS27" s="257">
        <v>25.437589999999851</v>
      </c>
      <c r="AT27" s="257">
        <v>-127.98268500000984</v>
      </c>
      <c r="AU27" s="257">
        <v>17.563844999989083</v>
      </c>
      <c r="AV27" s="257">
        <v>17.219365000002085</v>
      </c>
      <c r="AW27" s="257">
        <v>-8.0234999999888235</v>
      </c>
      <c r="AX27" s="257">
        <v>-75.941129999974336</v>
      </c>
      <c r="AY27" s="257">
        <v>-201.07116660203039</v>
      </c>
      <c r="AZ27" s="257">
        <v>-109.16369212409856</v>
      </c>
      <c r="BA27" s="257">
        <v>-108.61207516796884</v>
      </c>
      <c r="BB27" s="257">
        <v>-359.51164173185828</v>
      </c>
      <c r="BC27" s="257">
        <v>-118.3759661526382</v>
      </c>
      <c r="BD27" s="257">
        <v>-68.320859053701156</v>
      </c>
      <c r="BE27" s="257">
        <v>-503.24815382929148</v>
      </c>
      <c r="BF27" s="257">
        <v>-3364.9003173034489</v>
      </c>
      <c r="BG27" s="257">
        <v>-1989.5267538928017</v>
      </c>
      <c r="BH27" s="257">
        <v>-2825.21203840103</v>
      </c>
      <c r="BI27" s="257">
        <v>-3704.0307666663398</v>
      </c>
      <c r="BJ27" s="257">
        <v>-10008.613517260128</v>
      </c>
      <c r="BK27" s="257">
        <v>-5475.7857467597123</v>
      </c>
      <c r="BL27" s="257">
        <v>-2023.03545398608</v>
      </c>
      <c r="BM27" s="257">
        <v>-9206.0581058779808</v>
      </c>
      <c r="BN27" s="257">
        <v>-27617.584689999909</v>
      </c>
      <c r="BO27" s="257">
        <v>-28.915049999979733</v>
      </c>
      <c r="BP27" s="257">
        <v>-1323.770469999969</v>
      </c>
      <c r="BQ27" s="257">
        <v>-502.69131000003216</v>
      </c>
      <c r="BR27" s="14">
        <v>1.7894308257382363E-10</v>
      </c>
      <c r="BS27" s="257">
        <v>0</v>
      </c>
      <c r="BT27" s="14">
        <v>-7.8289100000560286</v>
      </c>
      <c r="BU27" s="14">
        <v>1.4901146982992941E-10</v>
      </c>
      <c r="BV27" s="14">
        <v>-5.2400001361965209E-3</v>
      </c>
      <c r="BW27" s="14">
        <v>-36.756720000073315</v>
      </c>
      <c r="BX27" s="14">
        <v>0.15631999997794566</v>
      </c>
      <c r="BY27" s="14">
        <v>-0.21560000002384072</v>
      </c>
      <c r="BZ27" s="14">
        <v>-47.141310000061985</v>
      </c>
      <c r="CA27" s="14">
        <v>1.1396000000536441</v>
      </c>
      <c r="CB27" s="14">
        <v>-0.21560000008344649</v>
      </c>
      <c r="CC27" s="14">
        <v>1.4901158085223187E-10</v>
      </c>
      <c r="CD27" s="14">
        <v>-5.9604543523050779E-11</v>
      </c>
      <c r="CE27" s="14"/>
      <c r="CF27" s="257">
        <f t="shared" si="36"/>
        <v>-1528.9373900000003</v>
      </c>
      <c r="CG27" s="257">
        <f t="shared" si="37"/>
        <v>8026.9067287949765</v>
      </c>
      <c r="CH27" s="257">
        <f t="shared" si="38"/>
        <v>3609.4866010937953</v>
      </c>
      <c r="CI27" s="257">
        <f t="shared" si="39"/>
        <v>-20031.804946428194</v>
      </c>
      <c r="CJ27" s="257">
        <f t="shared" si="40"/>
        <v>-3511.0853241183995</v>
      </c>
      <c r="CK27" s="257">
        <f t="shared" si="41"/>
        <v>2143</v>
      </c>
      <c r="CL27" s="257">
        <f t="shared" si="42"/>
        <v>2873</v>
      </c>
      <c r="CM27" s="257">
        <f t="shared" si="43"/>
        <v>-533</v>
      </c>
      <c r="CN27" s="257">
        <f t="shared" si="44"/>
        <v>10457.407599999977</v>
      </c>
      <c r="CO27" s="257">
        <f t="shared" si="45"/>
        <v>-2.1218200000226517</v>
      </c>
      <c r="CP27" s="257">
        <f t="shared" si="46"/>
        <v>-101.42463500001281</v>
      </c>
      <c r="CQ27" s="257">
        <f t="shared" si="47"/>
        <v>-49.181419999971986</v>
      </c>
      <c r="CR27" s="257">
        <f t="shared" si="48"/>
        <v>-778.35857562595606</v>
      </c>
      <c r="CS27" s="257">
        <f t="shared" si="49"/>
        <v>-4054.8452963390796</v>
      </c>
      <c r="CT27" s="257">
        <f t="shared" si="50"/>
        <v>-18527.3830762203</v>
      </c>
      <c r="CU27" s="257">
        <f t="shared" si="51"/>
        <v>-44322.463996623686</v>
      </c>
      <c r="CV27" s="257">
        <f t="shared" si="52"/>
        <v>-1855.3768299998021</v>
      </c>
      <c r="CW27" s="257">
        <f t="shared" si="53"/>
        <v>-7.8341500000432136</v>
      </c>
      <c r="CX27" s="257">
        <f t="shared" si="54"/>
        <v>-83.957310000181195</v>
      </c>
      <c r="CY27" s="14">
        <f t="shared" si="55"/>
        <v>0.9240000000596047</v>
      </c>
      <c r="DA27" s="14"/>
      <c r="DB27" s="14"/>
      <c r="DC27" s="337"/>
      <c r="DI27" s="353"/>
      <c r="DJ27" s="368"/>
      <c r="DK27" s="353"/>
      <c r="DL27" s="354"/>
    </row>
    <row r="28" spans="2:116">
      <c r="B28" s="12" t="str">
        <f>IF(Portfolio!$CE$3=SOURCE!$A$1,SOURCE!D48,SOURCE!E48)</f>
        <v>Amortização do ágio</v>
      </c>
      <c r="C28" s="22">
        <v>-5783</v>
      </c>
      <c r="D28" s="22">
        <v>-21374.663009999997</v>
      </c>
      <c r="E28" s="22">
        <v>-28694</v>
      </c>
      <c r="F28" s="22">
        <v>-27594.336990000003</v>
      </c>
      <c r="G28" s="13">
        <v>-28176.772340000007</v>
      </c>
      <c r="H28" s="13">
        <v>-28177.227659999993</v>
      </c>
      <c r="I28" s="13">
        <v>-30022.077079999995</v>
      </c>
      <c r="J28" s="13">
        <v>-31884.08474999998</v>
      </c>
      <c r="K28" s="14">
        <v>-31428.295489999997</v>
      </c>
      <c r="L28" s="14">
        <v>-31476.713410000004</v>
      </c>
      <c r="M28" s="14">
        <v>-31336.984259999997</v>
      </c>
      <c r="N28" s="14">
        <v>-30469.133259999995</v>
      </c>
      <c r="O28" s="257">
        <v>0</v>
      </c>
      <c r="P28" s="257">
        <v>0</v>
      </c>
      <c r="Q28" s="257">
        <v>0</v>
      </c>
      <c r="R28" s="257">
        <v>0.23100999999999999</v>
      </c>
      <c r="S28" s="257">
        <v>0</v>
      </c>
      <c r="T28" s="257">
        <v>0</v>
      </c>
      <c r="U28" s="257">
        <v>0</v>
      </c>
      <c r="V28" s="257">
        <v>0</v>
      </c>
      <c r="W28" s="257">
        <v>0</v>
      </c>
      <c r="X28" s="257">
        <v>0</v>
      </c>
      <c r="Y28" s="257">
        <v>0</v>
      </c>
      <c r="Z28" s="257">
        <v>0</v>
      </c>
      <c r="AA28" s="257">
        <v>0</v>
      </c>
      <c r="AB28" s="257">
        <v>0</v>
      </c>
      <c r="AC28" s="257">
        <v>0</v>
      </c>
      <c r="AD28" s="257">
        <v>0</v>
      </c>
      <c r="AE28" s="257">
        <v>0</v>
      </c>
      <c r="AF28" s="257">
        <v>0</v>
      </c>
      <c r="AG28" s="257">
        <v>0</v>
      </c>
      <c r="AH28" s="257">
        <v>0</v>
      </c>
      <c r="AI28" s="257">
        <v>0</v>
      </c>
      <c r="AJ28" s="257">
        <v>0</v>
      </c>
      <c r="AK28" s="257">
        <v>0</v>
      </c>
      <c r="AL28" s="257">
        <v>0</v>
      </c>
      <c r="AM28" s="257">
        <v>0</v>
      </c>
      <c r="AN28" s="257">
        <v>0</v>
      </c>
      <c r="AO28" s="257">
        <v>0</v>
      </c>
      <c r="AP28" s="257">
        <v>0</v>
      </c>
      <c r="AQ28" s="257">
        <v>0</v>
      </c>
      <c r="AR28" s="257">
        <v>0</v>
      </c>
      <c r="AS28" s="257">
        <v>0</v>
      </c>
      <c r="AT28" s="257">
        <v>0</v>
      </c>
      <c r="AU28" s="257">
        <v>0</v>
      </c>
      <c r="AV28" s="257">
        <v>0</v>
      </c>
      <c r="AW28" s="257">
        <v>0</v>
      </c>
      <c r="AX28" s="257">
        <v>0</v>
      </c>
      <c r="AY28" s="257">
        <v>0</v>
      </c>
      <c r="AZ28" s="257">
        <v>0</v>
      </c>
      <c r="BA28" s="257">
        <v>0</v>
      </c>
      <c r="BB28" s="257">
        <v>0</v>
      </c>
      <c r="BC28" s="257">
        <v>0</v>
      </c>
      <c r="BD28" s="257">
        <v>0</v>
      </c>
      <c r="BE28" s="257"/>
      <c r="BF28" s="257"/>
      <c r="BG28" s="257">
        <v>0</v>
      </c>
      <c r="BH28" s="257">
        <v>0</v>
      </c>
      <c r="BI28" s="257">
        <v>0</v>
      </c>
      <c r="BJ28" s="257">
        <v>0</v>
      </c>
      <c r="BK28" s="257">
        <v>0</v>
      </c>
      <c r="BL28" s="257"/>
      <c r="BM28" s="257"/>
      <c r="BN28" s="257"/>
      <c r="BO28" s="257"/>
      <c r="BP28" s="257"/>
      <c r="BQ28" s="257"/>
      <c r="BR28" s="257"/>
      <c r="BS28" s="257">
        <v>0</v>
      </c>
      <c r="BT28" s="14"/>
      <c r="BU28" s="14"/>
      <c r="BV28" s="14"/>
      <c r="BW28" s="14"/>
      <c r="BX28" s="14"/>
      <c r="BY28" s="14"/>
      <c r="BZ28" s="14"/>
      <c r="CA28" s="14"/>
      <c r="CB28" s="14"/>
      <c r="CC28" s="14"/>
      <c r="CD28" s="14"/>
      <c r="CE28" s="14"/>
      <c r="CF28" s="257">
        <f t="shared" si="36"/>
        <v>-83446</v>
      </c>
      <c r="CG28" s="257">
        <f t="shared" si="37"/>
        <v>-118260.16182999997</v>
      </c>
      <c r="CH28" s="257">
        <f t="shared" si="38"/>
        <v>-124711.12641999999</v>
      </c>
      <c r="CI28" s="257">
        <f t="shared" si="39"/>
        <v>0.23100999999999999</v>
      </c>
      <c r="CJ28" s="257">
        <f t="shared" si="40"/>
        <v>0</v>
      </c>
      <c r="CK28" s="257">
        <f t="shared" si="41"/>
        <v>0</v>
      </c>
      <c r="CL28" s="257">
        <f t="shared" si="42"/>
        <v>0</v>
      </c>
      <c r="CM28" s="257">
        <f t="shared" si="43"/>
        <v>0</v>
      </c>
      <c r="CN28" s="257">
        <f t="shared" si="44"/>
        <v>0</v>
      </c>
      <c r="CO28" s="257">
        <f t="shared" si="45"/>
        <v>0</v>
      </c>
      <c r="CP28" s="257">
        <f t="shared" si="46"/>
        <v>0</v>
      </c>
      <c r="CQ28" s="257">
        <f t="shared" si="47"/>
        <v>0</v>
      </c>
      <c r="CR28" s="257">
        <f t="shared" si="48"/>
        <v>0</v>
      </c>
      <c r="CS28" s="257">
        <f t="shared" si="49"/>
        <v>0</v>
      </c>
      <c r="CT28" s="257">
        <f t="shared" si="50"/>
        <v>0</v>
      </c>
      <c r="CU28" s="257">
        <f t="shared" si="51"/>
        <v>0</v>
      </c>
      <c r="CV28" s="257">
        <f t="shared" si="52"/>
        <v>0</v>
      </c>
      <c r="CW28" s="257">
        <f t="shared" si="53"/>
        <v>0</v>
      </c>
      <c r="CX28" s="257">
        <f t="shared" si="54"/>
        <v>0</v>
      </c>
      <c r="CY28" s="14">
        <f t="shared" si="55"/>
        <v>0</v>
      </c>
      <c r="DA28" s="14"/>
      <c r="DB28" s="14"/>
      <c r="DC28" s="337"/>
      <c r="DI28" s="353"/>
      <c r="DJ28" s="368"/>
      <c r="DK28" s="354"/>
      <c r="DL28" s="354"/>
    </row>
    <row r="29" spans="2:116">
      <c r="B29" s="12" t="str">
        <f>IF(Portfolio!$CE$3=SOURCE!$A$1,SOURCE!D49,SOURCE!E49)</f>
        <v>Receitas financeiras</v>
      </c>
      <c r="C29" s="22">
        <v>3442.9469599999998</v>
      </c>
      <c r="D29" s="22">
        <v>2725.1676718849999</v>
      </c>
      <c r="E29" s="22">
        <v>2781.1686481349961</v>
      </c>
      <c r="F29" s="22">
        <v>2569.5577900199978</v>
      </c>
      <c r="G29" s="13">
        <v>1367.1170891599998</v>
      </c>
      <c r="H29" s="13">
        <v>1697.1636508399995</v>
      </c>
      <c r="I29" s="13">
        <v>8835.1530681559998</v>
      </c>
      <c r="J29" s="13">
        <v>11570.372830896005</v>
      </c>
      <c r="K29" s="14">
        <v>15621.718917364002</v>
      </c>
      <c r="L29" s="14">
        <v>9502.5</v>
      </c>
      <c r="M29" s="14">
        <v>6862.8102764960058</v>
      </c>
      <c r="N29" s="14">
        <v>2311.2831347080087</v>
      </c>
      <c r="O29" s="257">
        <v>4362.084110408</v>
      </c>
      <c r="P29" s="257">
        <v>5063.0744045919992</v>
      </c>
      <c r="Q29" s="257">
        <v>6883.7951895240003</v>
      </c>
      <c r="R29" s="257">
        <v>19964</v>
      </c>
      <c r="S29" s="257">
        <v>20345.870165240001</v>
      </c>
      <c r="T29" s="257">
        <v>21996</v>
      </c>
      <c r="U29" s="257">
        <v>24567</v>
      </c>
      <c r="V29" s="257">
        <v>22214</v>
      </c>
      <c r="W29" s="257">
        <v>24897</v>
      </c>
      <c r="X29" s="257">
        <v>21808</v>
      </c>
      <c r="Y29" s="257">
        <v>18406</v>
      </c>
      <c r="Z29" s="257">
        <v>22085</v>
      </c>
      <c r="AA29" s="257">
        <v>20085</v>
      </c>
      <c r="AB29" s="257">
        <v>17822</v>
      </c>
      <c r="AC29" s="257">
        <v>10895</v>
      </c>
      <c r="AD29" s="257">
        <v>10104</v>
      </c>
      <c r="AE29" s="257">
        <v>9665</v>
      </c>
      <c r="AF29" s="257">
        <v>13777</v>
      </c>
      <c r="AG29" s="257">
        <v>13789</v>
      </c>
      <c r="AH29" s="257">
        <v>12770</v>
      </c>
      <c r="AI29" s="257">
        <v>9526.7907875199999</v>
      </c>
      <c r="AJ29" s="257">
        <v>9451.0649455799994</v>
      </c>
      <c r="AK29" s="257">
        <v>8174.4880989399999</v>
      </c>
      <c r="AL29" s="257">
        <v>13518.205741007994</v>
      </c>
      <c r="AM29" s="257">
        <v>11211.25528532</v>
      </c>
      <c r="AN29" s="257">
        <v>14975.790160184008</v>
      </c>
      <c r="AO29" s="257">
        <v>11948.431799011985</v>
      </c>
      <c r="AP29" s="257">
        <v>18117.502193876007</v>
      </c>
      <c r="AQ29" s="257">
        <v>21159.840492584</v>
      </c>
      <c r="AR29" s="257">
        <v>23945.518237103999</v>
      </c>
      <c r="AS29" s="257">
        <v>20889.66146668799</v>
      </c>
      <c r="AT29" s="257">
        <v>15890.141081120018</v>
      </c>
      <c r="AU29" s="257">
        <v>30645.912443904002</v>
      </c>
      <c r="AV29" s="257">
        <v>27903.850481987985</v>
      </c>
      <c r="AW29" s="257">
        <v>20626.837385188021</v>
      </c>
      <c r="AX29" s="257">
        <v>21431.495848399998</v>
      </c>
      <c r="AY29" s="257">
        <v>20339.819096770003</v>
      </c>
      <c r="AZ29" s="257">
        <v>18131.794276195007</v>
      </c>
      <c r="BA29" s="257">
        <v>23880.754917219994</v>
      </c>
      <c r="BB29" s="257">
        <v>22496.136168235003</v>
      </c>
      <c r="BC29" s="257">
        <v>21676.007074099001</v>
      </c>
      <c r="BD29" s="257">
        <v>19593.461171934996</v>
      </c>
      <c r="BE29" s="257">
        <v>18932.000151034004</v>
      </c>
      <c r="BF29" s="257">
        <v>16202.487250029026</v>
      </c>
      <c r="BG29" s="257">
        <v>20601.106388177002</v>
      </c>
      <c r="BH29" s="257">
        <v>14705.303757783</v>
      </c>
      <c r="BI29" s="257">
        <v>20077.549892196996</v>
      </c>
      <c r="BJ29" s="257">
        <v>21414.717447374001</v>
      </c>
      <c r="BK29" s="257">
        <v>15324.560301409003</v>
      </c>
      <c r="BL29" s="257">
        <v>21927.132106985006</v>
      </c>
      <c r="BM29" s="257">
        <v>23200.540536281987</v>
      </c>
      <c r="BN29" s="257">
        <v>27850.233506997003</v>
      </c>
      <c r="BO29" s="257">
        <v>28306.318109614003</v>
      </c>
      <c r="BP29" s="257">
        <v>32835.342040326002</v>
      </c>
      <c r="BQ29" s="257">
        <v>41281.451381363993</v>
      </c>
      <c r="BR29" s="257">
        <v>42638.619145847042</v>
      </c>
      <c r="BS29" s="257">
        <v>36318.432040191998</v>
      </c>
      <c r="BT29" s="14">
        <v>38136.764564823992</v>
      </c>
      <c r="BU29" s="14">
        <v>34209.37404903202</v>
      </c>
      <c r="BV29" s="14">
        <v>33809.081571226008</v>
      </c>
      <c r="BW29" s="14">
        <v>48732.077699194015</v>
      </c>
      <c r="BX29" s="14">
        <v>34613.452673298983</v>
      </c>
      <c r="BY29" s="14">
        <v>46551.989678604034</v>
      </c>
      <c r="BZ29" s="14">
        <v>49374.299499953951</v>
      </c>
      <c r="CA29" s="14">
        <v>48675.722199279997</v>
      </c>
      <c r="CB29" s="14">
        <v>33355.679413650003</v>
      </c>
      <c r="CC29" s="14">
        <v>37397.167405450004</v>
      </c>
      <c r="CD29" s="14">
        <v>48827.673947539981</v>
      </c>
      <c r="CE29" s="14"/>
      <c r="CF29" s="257">
        <f t="shared" si="36"/>
        <v>11518.841070039995</v>
      </c>
      <c r="CG29" s="257">
        <f t="shared" si="37"/>
        <v>23469.806639052003</v>
      </c>
      <c r="CH29" s="257">
        <f t="shared" si="38"/>
        <v>34298.312328568012</v>
      </c>
      <c r="CI29" s="257">
        <f t="shared" si="39"/>
        <v>36272.953704523999</v>
      </c>
      <c r="CJ29" s="257">
        <f t="shared" si="40"/>
        <v>89122.870165240005</v>
      </c>
      <c r="CK29" s="257">
        <f t="shared" si="41"/>
        <v>87196</v>
      </c>
      <c r="CL29" s="257">
        <f t="shared" si="42"/>
        <v>58906</v>
      </c>
      <c r="CM29" s="257">
        <f t="shared" si="43"/>
        <v>50001</v>
      </c>
      <c r="CN29" s="257">
        <f t="shared" si="44"/>
        <v>40670.549573047989</v>
      </c>
      <c r="CO29" s="257">
        <f t="shared" si="45"/>
        <v>56252.979438391994</v>
      </c>
      <c r="CP29" s="257">
        <f t="shared" si="46"/>
        <v>81885.161277496009</v>
      </c>
      <c r="CQ29" s="257">
        <f t="shared" si="47"/>
        <v>100608.09615948</v>
      </c>
      <c r="CR29" s="257">
        <f t="shared" si="48"/>
        <v>84848.504458420008</v>
      </c>
      <c r="CS29" s="257">
        <f t="shared" si="49"/>
        <v>76403.955647097027</v>
      </c>
      <c r="CT29" s="257">
        <f t="shared" si="50"/>
        <v>76798.677485531007</v>
      </c>
      <c r="CU29" s="257">
        <f t="shared" si="51"/>
        <v>88302.466451672997</v>
      </c>
      <c r="CV29" s="257">
        <f t="shared" si="52"/>
        <v>145061.73067715103</v>
      </c>
      <c r="CW29" s="257">
        <f t="shared" si="53"/>
        <v>142473.65222527401</v>
      </c>
      <c r="CX29" s="257">
        <f t="shared" si="54"/>
        <v>179271.81955105098</v>
      </c>
      <c r="CY29" s="14">
        <f t="shared" si="55"/>
        <v>168256.24296591998</v>
      </c>
      <c r="DA29" s="14"/>
      <c r="DB29" s="14"/>
      <c r="DC29" s="337"/>
      <c r="DI29" s="353"/>
      <c r="DJ29" s="368"/>
      <c r="DK29" s="353"/>
      <c r="DL29" s="354"/>
    </row>
    <row r="30" spans="2:116">
      <c r="B30" s="12" t="str">
        <f>IF(Portfolio!$CE$3=SOURCE!$A$1,SOURCE!D50,SOURCE!E50)</f>
        <v>Despesas financeiras</v>
      </c>
      <c r="C30" s="22">
        <v>-2661.9561399999975</v>
      </c>
      <c r="D30" s="22">
        <v>-5247.5653200000015</v>
      </c>
      <c r="E30" s="22">
        <v>-2057.1758699999937</v>
      </c>
      <c r="F30" s="22">
        <v>-4630.2867899999992</v>
      </c>
      <c r="G30" s="13">
        <v>-5745.2931799999969</v>
      </c>
      <c r="H30" s="13">
        <v>-6138.5</v>
      </c>
      <c r="I30" s="13">
        <v>-5771.037820312813</v>
      </c>
      <c r="J30" s="13">
        <v>-4595.1200650230048</v>
      </c>
      <c r="K30" s="14">
        <v>-7932.250803526581</v>
      </c>
      <c r="L30" s="14">
        <v>-9468.1413368638314</v>
      </c>
      <c r="M30" s="14">
        <v>-5116.5002046095869</v>
      </c>
      <c r="N30" s="14">
        <v>-8237.0527199999924</v>
      </c>
      <c r="O30" s="257">
        <v>-9744.9034500000016</v>
      </c>
      <c r="P30" s="257">
        <v>-10706</v>
      </c>
      <c r="Q30" s="257">
        <v>-9752</v>
      </c>
      <c r="R30" s="257">
        <v>-11183</v>
      </c>
      <c r="S30" s="257">
        <v>-11207.521285000001</v>
      </c>
      <c r="T30" s="257">
        <v>-11564</v>
      </c>
      <c r="U30" s="257">
        <v>-9208</v>
      </c>
      <c r="V30" s="257">
        <v>-13600</v>
      </c>
      <c r="W30" s="257">
        <v>-13340</v>
      </c>
      <c r="X30" s="257">
        <v>-14194</v>
      </c>
      <c r="Y30" s="257">
        <v>-9593</v>
      </c>
      <c r="Z30" s="257">
        <v>-18510</v>
      </c>
      <c r="AA30" s="257">
        <v>-27193</v>
      </c>
      <c r="AB30" s="257">
        <v>-23926</v>
      </c>
      <c r="AC30" s="257">
        <v>-19125</v>
      </c>
      <c r="AD30" s="257">
        <v>-30208</v>
      </c>
      <c r="AE30" s="257">
        <v>-40038</v>
      </c>
      <c r="AF30" s="257">
        <v>-41465</v>
      </c>
      <c r="AG30" s="257">
        <v>-32667</v>
      </c>
      <c r="AH30" s="257">
        <v>-48495</v>
      </c>
      <c r="AI30" s="257">
        <v>-49494.999415000006</v>
      </c>
      <c r="AJ30" s="257">
        <v>-48780.602534999969</v>
      </c>
      <c r="AK30" s="257">
        <v>-50555.473690000013</v>
      </c>
      <c r="AL30" s="257">
        <v>-56811.796615000043</v>
      </c>
      <c r="AM30" s="257">
        <v>-56161.055835000006</v>
      </c>
      <c r="AN30" s="257">
        <v>-57993.16513596772</v>
      </c>
      <c r="AO30" s="257">
        <v>-63472.559926797403</v>
      </c>
      <c r="AP30" s="257">
        <v>-65765.658888008329</v>
      </c>
      <c r="AQ30" s="257">
        <v>-70326.602013750002</v>
      </c>
      <c r="AR30" s="257">
        <v>-70787.532998749986</v>
      </c>
      <c r="AS30" s="257">
        <v>-74351.464528750046</v>
      </c>
      <c r="AT30" s="257">
        <v>-80759.975438750058</v>
      </c>
      <c r="AU30" s="257">
        <v>-88502.562377499999</v>
      </c>
      <c r="AV30" s="257">
        <v>-83645.224177500015</v>
      </c>
      <c r="AW30" s="257">
        <v>-69072.451482499862</v>
      </c>
      <c r="AX30" s="257">
        <v>-59187.128207500187</v>
      </c>
      <c r="AY30" s="257">
        <v>-51100.816035000018</v>
      </c>
      <c r="AZ30" s="257">
        <v>-57791.643139999949</v>
      </c>
      <c r="BA30" s="257">
        <v>-62501.988195000042</v>
      </c>
      <c r="BB30" s="257">
        <v>-58044.828745000006</v>
      </c>
      <c r="BC30" s="257">
        <v>-56347.305940000006</v>
      </c>
      <c r="BD30" s="257">
        <v>-59554.696054999979</v>
      </c>
      <c r="BE30" s="257">
        <v>-60996.714175000016</v>
      </c>
      <c r="BF30" s="257">
        <v>-47836.290334999925</v>
      </c>
      <c r="BG30" s="257">
        <v>-43626.269740000011</v>
      </c>
      <c r="BH30" s="257">
        <v>-38598.67250499998</v>
      </c>
      <c r="BI30" s="257">
        <v>-42616.591895000005</v>
      </c>
      <c r="BJ30" s="257">
        <v>-30191.233215</v>
      </c>
      <c r="BK30" s="257">
        <v>-29344.935695000004</v>
      </c>
      <c r="BL30" s="257">
        <v>-35684.265960000012</v>
      </c>
      <c r="BM30" s="257">
        <v>-48334.669519999981</v>
      </c>
      <c r="BN30" s="257">
        <v>-88895.339270000026</v>
      </c>
      <c r="BO30" s="257">
        <v>-81746.471785000002</v>
      </c>
      <c r="BP30" s="257">
        <v>-94385.947670000052</v>
      </c>
      <c r="BQ30" s="257">
        <v>-103944.90094999986</v>
      </c>
      <c r="BR30" s="257">
        <v>-106562.07265000016</v>
      </c>
      <c r="BS30" s="257">
        <v>-103592.77754999998</v>
      </c>
      <c r="BT30" s="14">
        <v>-95769.172885000051</v>
      </c>
      <c r="BU30" s="14">
        <v>-86100.974824999954</v>
      </c>
      <c r="BV30" s="14">
        <v>-82893.37559999997</v>
      </c>
      <c r="BW30" s="14">
        <v>-84860.87473000001</v>
      </c>
      <c r="BX30" s="14">
        <v>-77443.064500000008</v>
      </c>
      <c r="BY30" s="14">
        <v>-85066.716200000024</v>
      </c>
      <c r="BZ30" s="14">
        <v>-124400.07117999982</v>
      </c>
      <c r="CA30" s="14">
        <v>-139619.26334000003</v>
      </c>
      <c r="CB30" s="14">
        <v>-168174.22926999987</v>
      </c>
      <c r="CC30" s="14">
        <v>-200229.87397000002</v>
      </c>
      <c r="CD30" s="14">
        <v>-197885.32745999983</v>
      </c>
      <c r="CE30" s="14"/>
      <c r="CF30" s="257">
        <f t="shared" si="36"/>
        <v>-14596.98411999999</v>
      </c>
      <c r="CG30" s="257">
        <f t="shared" si="37"/>
        <v>-22249.951065335816</v>
      </c>
      <c r="CH30" s="257">
        <f t="shared" si="38"/>
        <v>-30753.945064999993</v>
      </c>
      <c r="CI30" s="257">
        <f t="shared" si="39"/>
        <v>-41385.903449999998</v>
      </c>
      <c r="CJ30" s="257">
        <f t="shared" si="40"/>
        <v>-45579.521285000003</v>
      </c>
      <c r="CK30" s="257">
        <f t="shared" si="41"/>
        <v>-55637</v>
      </c>
      <c r="CL30" s="257">
        <f t="shared" si="42"/>
        <v>-100452</v>
      </c>
      <c r="CM30" s="257">
        <f t="shared" si="43"/>
        <v>-162665</v>
      </c>
      <c r="CN30" s="257">
        <f t="shared" si="44"/>
        <v>-205642.87225500005</v>
      </c>
      <c r="CO30" s="257">
        <f t="shared" si="45"/>
        <v>-243392.43978577346</v>
      </c>
      <c r="CP30" s="257">
        <f t="shared" si="46"/>
        <v>-296225.57498000009</v>
      </c>
      <c r="CQ30" s="257">
        <f t="shared" si="47"/>
        <v>-300407.36624500004</v>
      </c>
      <c r="CR30" s="257">
        <f t="shared" si="48"/>
        <v>-229439.27611500002</v>
      </c>
      <c r="CS30" s="257">
        <f t="shared" si="49"/>
        <v>-224735.00650499994</v>
      </c>
      <c r="CT30" s="257">
        <f t="shared" si="50"/>
        <v>-155032.76735499999</v>
      </c>
      <c r="CU30" s="257">
        <f t="shared" si="51"/>
        <v>-202259.21044500003</v>
      </c>
      <c r="CV30" s="257">
        <f t="shared" si="52"/>
        <v>-386639.39305500005</v>
      </c>
      <c r="CW30" s="257">
        <f t="shared" si="53"/>
        <v>-368356.30085999996</v>
      </c>
      <c r="CX30" s="257">
        <f t="shared" si="54"/>
        <v>-371770.7266099999</v>
      </c>
      <c r="CY30" s="14">
        <f t="shared" si="55"/>
        <v>-705908.69403999974</v>
      </c>
      <c r="DA30" s="14"/>
      <c r="DB30" s="14"/>
      <c r="DC30" s="337"/>
      <c r="DL30" s="14"/>
    </row>
    <row r="31" spans="2:116">
      <c r="B31" s="12" t="str">
        <f>IF(Portfolio!$CE$3=SOURCE!$A$1,SOURCE!D51,SOURCE!E51)</f>
        <v>Despesas Financeiras não-recorrentes</v>
      </c>
      <c r="C31" s="22">
        <v>-5968.3771900000002</v>
      </c>
      <c r="D31" s="22">
        <v>-24561.845249999998</v>
      </c>
      <c r="E31" s="22">
        <v>0</v>
      </c>
      <c r="F31" s="22">
        <v>0</v>
      </c>
      <c r="G31" s="13">
        <v>0</v>
      </c>
      <c r="H31" s="13">
        <v>0</v>
      </c>
      <c r="I31" s="13">
        <v>-23699.949169687188</v>
      </c>
      <c r="J31" s="13">
        <v>0</v>
      </c>
      <c r="K31" s="14">
        <v>0</v>
      </c>
      <c r="L31" s="14">
        <v>0</v>
      </c>
      <c r="M31" s="14">
        <v>0</v>
      </c>
      <c r="N31" s="14">
        <v>0</v>
      </c>
      <c r="O31" s="257">
        <v>0</v>
      </c>
      <c r="P31" s="257"/>
      <c r="Q31" s="257"/>
      <c r="R31" s="257">
        <v>0</v>
      </c>
      <c r="S31" s="257">
        <v>0</v>
      </c>
      <c r="T31" s="257">
        <v>0</v>
      </c>
      <c r="U31" s="257">
        <v>0</v>
      </c>
      <c r="V31" s="257">
        <v>0</v>
      </c>
      <c r="W31" s="257">
        <v>0</v>
      </c>
      <c r="X31" s="257">
        <v>0</v>
      </c>
      <c r="Y31" s="257">
        <v>0</v>
      </c>
      <c r="Z31" s="257">
        <v>0</v>
      </c>
      <c r="AA31" s="257">
        <v>0</v>
      </c>
      <c r="AB31" s="257">
        <v>0</v>
      </c>
      <c r="AC31" s="257">
        <v>0</v>
      </c>
      <c r="AD31" s="257">
        <v>0</v>
      </c>
      <c r="AE31" s="257">
        <v>0</v>
      </c>
      <c r="AF31" s="257">
        <v>0</v>
      </c>
      <c r="AG31" s="257">
        <v>0</v>
      </c>
      <c r="AH31" s="257">
        <v>0</v>
      </c>
      <c r="AI31" s="257">
        <v>0</v>
      </c>
      <c r="AJ31" s="257">
        <v>0</v>
      </c>
      <c r="AK31" s="257">
        <v>0</v>
      </c>
      <c r="AL31" s="257">
        <v>0</v>
      </c>
      <c r="AM31" s="257">
        <v>0</v>
      </c>
      <c r="AN31" s="257">
        <v>0</v>
      </c>
      <c r="AO31" s="257">
        <v>0</v>
      </c>
      <c r="AP31" s="257">
        <v>0</v>
      </c>
      <c r="AQ31" s="257">
        <v>0</v>
      </c>
      <c r="AR31" s="257">
        <v>0</v>
      </c>
      <c r="AS31" s="257">
        <v>0</v>
      </c>
      <c r="AT31" s="257">
        <v>0</v>
      </c>
      <c r="AU31" s="257">
        <v>0</v>
      </c>
      <c r="AV31" s="257">
        <v>0</v>
      </c>
      <c r="AW31" s="257">
        <v>0</v>
      </c>
      <c r="AX31" s="257">
        <v>0</v>
      </c>
      <c r="AY31" s="257">
        <v>0</v>
      </c>
      <c r="AZ31" s="257">
        <v>0</v>
      </c>
      <c r="BA31" s="257">
        <v>0</v>
      </c>
      <c r="BB31" s="257">
        <v>0</v>
      </c>
      <c r="BC31" s="257">
        <v>0</v>
      </c>
      <c r="BD31" s="257">
        <v>0</v>
      </c>
      <c r="BE31" s="257">
        <v>0</v>
      </c>
      <c r="BF31" s="257"/>
      <c r="BG31" s="257">
        <v>0</v>
      </c>
      <c r="BH31" s="257">
        <v>0</v>
      </c>
      <c r="BI31" s="257">
        <v>0</v>
      </c>
      <c r="BJ31" s="257">
        <v>0</v>
      </c>
      <c r="BK31" s="257">
        <v>0</v>
      </c>
      <c r="BL31" s="257"/>
      <c r="BM31" s="257"/>
      <c r="BN31" s="257"/>
      <c r="BO31" s="257"/>
      <c r="BP31" s="257"/>
      <c r="BQ31" s="257"/>
      <c r="BR31" s="257"/>
      <c r="BS31" s="257">
        <v>0</v>
      </c>
      <c r="BT31" s="14"/>
      <c r="BU31" s="14"/>
      <c r="BV31" s="14"/>
      <c r="BW31" s="14"/>
      <c r="BX31" s="14"/>
      <c r="BY31" s="14"/>
      <c r="BZ31" s="14"/>
      <c r="CA31" s="14"/>
      <c r="CB31" s="14"/>
      <c r="CC31" s="14"/>
      <c r="CD31" s="14"/>
      <c r="CE31" s="14"/>
      <c r="CF31" s="257">
        <f t="shared" si="36"/>
        <v>-30530.222439999998</v>
      </c>
      <c r="CG31" s="257">
        <f t="shared" si="37"/>
        <v>-23699.949169687188</v>
      </c>
      <c r="CH31" s="257">
        <f t="shared" si="38"/>
        <v>0</v>
      </c>
      <c r="CI31" s="257">
        <f t="shared" si="39"/>
        <v>0</v>
      </c>
      <c r="CJ31" s="257">
        <f t="shared" si="40"/>
        <v>0</v>
      </c>
      <c r="CK31" s="257">
        <f t="shared" si="41"/>
        <v>0</v>
      </c>
      <c r="CL31" s="257">
        <f t="shared" si="42"/>
        <v>0</v>
      </c>
      <c r="CM31" s="257">
        <f t="shared" si="43"/>
        <v>0</v>
      </c>
      <c r="CN31" s="257">
        <f t="shared" si="44"/>
        <v>0</v>
      </c>
      <c r="CO31" s="257">
        <f t="shared" si="45"/>
        <v>0</v>
      </c>
      <c r="CP31" s="257">
        <f t="shared" si="46"/>
        <v>0</v>
      </c>
      <c r="CQ31" s="257">
        <f t="shared" si="47"/>
        <v>0</v>
      </c>
      <c r="CR31" s="257">
        <f t="shared" si="48"/>
        <v>0</v>
      </c>
      <c r="CS31" s="257">
        <f t="shared" si="49"/>
        <v>0</v>
      </c>
      <c r="CT31" s="257">
        <f t="shared" si="50"/>
        <v>0</v>
      </c>
      <c r="CU31" s="257">
        <f t="shared" si="51"/>
        <v>0</v>
      </c>
      <c r="CV31" s="257">
        <f t="shared" si="52"/>
        <v>0</v>
      </c>
      <c r="CW31" s="257">
        <f t="shared" si="53"/>
        <v>0</v>
      </c>
      <c r="CX31" s="257">
        <f t="shared" si="54"/>
        <v>0</v>
      </c>
      <c r="CY31" s="14">
        <f t="shared" si="55"/>
        <v>0</v>
      </c>
      <c r="DA31" s="14"/>
      <c r="DB31" s="14"/>
      <c r="DC31" s="337"/>
      <c r="DL31" s="14"/>
    </row>
    <row r="32" spans="2:116">
      <c r="B32" s="12" t="str">
        <f>IF(Portfolio!$CE$3=SOURCE!$A$1,SOURCE!D52,SOURCE!E52)</f>
        <v>Depreciações e amortizações</v>
      </c>
      <c r="C32" s="22">
        <v>-3794.0783500000002</v>
      </c>
      <c r="D32" s="22">
        <v>-4582.2024900000024</v>
      </c>
      <c r="E32" s="22">
        <v>-4170</v>
      </c>
      <c r="F32" s="22">
        <v>-4964.7191599999996</v>
      </c>
      <c r="G32" s="13">
        <v>-5171.6300799999935</v>
      </c>
      <c r="H32" s="13">
        <v>-5284.5</v>
      </c>
      <c r="I32" s="13">
        <v>-5993.1039700000101</v>
      </c>
      <c r="J32" s="13">
        <v>-7262.8781499999914</v>
      </c>
      <c r="K32" s="14">
        <v>-7583.9998000000005</v>
      </c>
      <c r="L32" s="14">
        <v>-8247.9245199999968</v>
      </c>
      <c r="M32" s="14">
        <v>-7732.4329749999997</v>
      </c>
      <c r="N32" s="14">
        <v>-7846.3062649999993</v>
      </c>
      <c r="O32" s="257">
        <f>-8329-276</f>
        <v>-8605</v>
      </c>
      <c r="P32" s="257">
        <f>-8658-255</f>
        <v>-8913</v>
      </c>
      <c r="Q32" s="257">
        <v>-8684</v>
      </c>
      <c r="R32" s="257">
        <v>-9549</v>
      </c>
      <c r="S32" s="257">
        <v>-10537</v>
      </c>
      <c r="T32" s="257">
        <v>-10460</v>
      </c>
      <c r="U32" s="257">
        <v>-10755</v>
      </c>
      <c r="V32" s="257">
        <v>-12862</v>
      </c>
      <c r="W32" s="257">
        <v>-14317</v>
      </c>
      <c r="X32" s="257">
        <v>-14941</v>
      </c>
      <c r="Y32" s="257">
        <v>-15134</v>
      </c>
      <c r="Z32" s="257">
        <v>-15989</v>
      </c>
      <c r="AA32" s="257">
        <v>-17263</v>
      </c>
      <c r="AB32" s="257">
        <v>-17656</v>
      </c>
      <c r="AC32" s="257">
        <v>-17721</v>
      </c>
      <c r="AD32" s="257">
        <v>-22100</v>
      </c>
      <c r="AE32" s="257">
        <v>-28104</v>
      </c>
      <c r="AF32" s="257">
        <v>-29295</v>
      </c>
      <c r="AG32" s="257">
        <v>-31365</v>
      </c>
      <c r="AH32" s="257">
        <v>-36164</v>
      </c>
      <c r="AI32" s="257">
        <v>-39291.80197</v>
      </c>
      <c r="AJ32" s="257">
        <v>-40058.855145000009</v>
      </c>
      <c r="AK32" s="257">
        <v>-41995.87769000003</v>
      </c>
      <c r="AL32" s="257">
        <v>-40217.669069999996</v>
      </c>
      <c r="AM32" s="257">
        <v>-39195.634615000003</v>
      </c>
      <c r="AN32" s="257">
        <v>-39294.383285000004</v>
      </c>
      <c r="AO32" s="257">
        <v>-39649.701294999984</v>
      </c>
      <c r="AP32" s="257">
        <v>-39505.24919500004</v>
      </c>
      <c r="AQ32" s="257">
        <v>-39549.99652500001</v>
      </c>
      <c r="AR32" s="257">
        <v>-39757.973509999982</v>
      </c>
      <c r="AS32" s="257">
        <v>-38681.925389999989</v>
      </c>
      <c r="AT32" s="257">
        <v>-42397.205310000034</v>
      </c>
      <c r="AU32" s="257">
        <v>-45781.605670000004</v>
      </c>
      <c r="AV32" s="257">
        <v>-46136.036885000009</v>
      </c>
      <c r="AW32" s="257">
        <v>-46520.080125</v>
      </c>
      <c r="AX32" s="257">
        <v>-47797.531349999997</v>
      </c>
      <c r="AY32" s="257">
        <v>-50603.633900000008</v>
      </c>
      <c r="AZ32" s="257">
        <v>-51800.583914999988</v>
      </c>
      <c r="BA32" s="257">
        <v>-52562.545759999994</v>
      </c>
      <c r="BB32" s="257">
        <v>-50675.156330000027</v>
      </c>
      <c r="BC32" s="257">
        <v>-52585.099385000009</v>
      </c>
      <c r="BD32" s="257">
        <v>-54878.915939999977</v>
      </c>
      <c r="BE32" s="257">
        <v>-57566.511090000044</v>
      </c>
      <c r="BF32" s="257">
        <v>-57765.549045000022</v>
      </c>
      <c r="BG32" s="257">
        <v>-58702.626414999992</v>
      </c>
      <c r="BH32" s="257">
        <v>-58376.534795000029</v>
      </c>
      <c r="BI32" s="257">
        <v>-58061.047315000003</v>
      </c>
      <c r="BJ32" s="257">
        <v>-50404.320339999977</v>
      </c>
      <c r="BK32" s="257">
        <v>-46814.849545000019</v>
      </c>
      <c r="BL32" s="257">
        <v>-49860.874164999994</v>
      </c>
      <c r="BM32" s="257">
        <v>-48013.060564999971</v>
      </c>
      <c r="BN32" s="257">
        <v>-58109.282095000031</v>
      </c>
      <c r="BO32" s="257">
        <v>-52062.009395000001</v>
      </c>
      <c r="BP32" s="257">
        <v>-52480.541474999998</v>
      </c>
      <c r="BQ32" s="257">
        <v>-52223.007405000033</v>
      </c>
      <c r="BR32" s="257">
        <v>-51748.667904999951</v>
      </c>
      <c r="BS32" s="257">
        <v>-46599.42678999999</v>
      </c>
      <c r="BT32" s="14">
        <v>-34625.178785000026</v>
      </c>
      <c r="BU32" s="14">
        <v>-34516.586154999968</v>
      </c>
      <c r="BV32" s="14">
        <v>-33890.936680000043</v>
      </c>
      <c r="BW32" s="14">
        <v>-34565.663123133323</v>
      </c>
      <c r="BX32" s="14">
        <v>-34003.402033133352</v>
      </c>
      <c r="BY32" s="14">
        <v>-34327.646783133314</v>
      </c>
      <c r="BZ32" s="14">
        <v>-35613.119563133354</v>
      </c>
      <c r="CA32" s="14">
        <v>-38861.140393133333</v>
      </c>
      <c r="CB32" s="14">
        <v>-33560.233419861455</v>
      </c>
      <c r="CC32" s="14">
        <v>-31877.271593317651</v>
      </c>
      <c r="CD32" s="14">
        <v>-33458.085033317693</v>
      </c>
      <c r="CE32" s="14"/>
      <c r="CF32" s="257">
        <f t="shared" si="36"/>
        <v>-17511.000000000004</v>
      </c>
      <c r="CG32" s="257">
        <f t="shared" si="37"/>
        <v>-23712.112199999996</v>
      </c>
      <c r="CH32" s="257">
        <f t="shared" si="38"/>
        <v>-31410.663559999997</v>
      </c>
      <c r="CI32" s="257">
        <f t="shared" si="39"/>
        <v>-35751</v>
      </c>
      <c r="CJ32" s="257">
        <f t="shared" si="40"/>
        <v>-44614</v>
      </c>
      <c r="CK32" s="257">
        <f t="shared" si="41"/>
        <v>-60381</v>
      </c>
      <c r="CL32" s="257">
        <f t="shared" si="42"/>
        <v>-74740</v>
      </c>
      <c r="CM32" s="257">
        <f t="shared" si="43"/>
        <v>-124928</v>
      </c>
      <c r="CN32" s="257">
        <f t="shared" si="44"/>
        <v>-161564.20387500004</v>
      </c>
      <c r="CO32" s="257">
        <f t="shared" si="45"/>
        <v>-157644.96839000002</v>
      </c>
      <c r="CP32" s="257">
        <f t="shared" si="46"/>
        <v>-160387.10073500001</v>
      </c>
      <c r="CQ32" s="257">
        <f t="shared" si="47"/>
        <v>-186235.25403000001</v>
      </c>
      <c r="CR32" s="257">
        <f t="shared" si="48"/>
        <v>-205641.91990500002</v>
      </c>
      <c r="CS32" s="257">
        <f t="shared" si="49"/>
        <v>-222796.07546000005</v>
      </c>
      <c r="CT32" s="257">
        <f t="shared" si="50"/>
        <v>-225544.528865</v>
      </c>
      <c r="CU32" s="257">
        <f t="shared" si="51"/>
        <v>-202798.06637000002</v>
      </c>
      <c r="CV32" s="257">
        <f t="shared" si="52"/>
        <v>-208514.22618</v>
      </c>
      <c r="CW32" s="257">
        <f t="shared" si="53"/>
        <v>-149632.12841000003</v>
      </c>
      <c r="CX32" s="257">
        <f t="shared" si="54"/>
        <v>-138509.83150253334</v>
      </c>
      <c r="CY32" s="14">
        <f t="shared" si="55"/>
        <v>-137756.73043963013</v>
      </c>
      <c r="DA32" s="14"/>
      <c r="DB32" s="14"/>
      <c r="DC32" s="337"/>
      <c r="DL32" s="337"/>
    </row>
    <row r="33" spans="2:116">
      <c r="B33" s="12" t="str">
        <f>IF(Portfolio!$CE$3=SOURCE!$A$1,SOURCE!D53,SOURCE!E53)</f>
        <v>Outras receitas (despesas) operacionais</v>
      </c>
      <c r="C33" s="22">
        <v>-891</v>
      </c>
      <c r="D33" s="22">
        <v>260.43582000000004</v>
      </c>
      <c r="E33" s="22">
        <v>612.96875</v>
      </c>
      <c r="F33" s="22">
        <v>522.17658000000006</v>
      </c>
      <c r="G33" s="13">
        <v>670.20364000000006</v>
      </c>
      <c r="H33" s="13">
        <v>88.090940000000074</v>
      </c>
      <c r="I33" s="13">
        <v>53.079909999999913</v>
      </c>
      <c r="J33" s="13">
        <v>433.58283999999986</v>
      </c>
      <c r="K33" s="14">
        <v>623</v>
      </c>
      <c r="L33" s="14">
        <v>-54.471789999999999</v>
      </c>
      <c r="M33" s="14">
        <v>220.84561000000008</v>
      </c>
      <c r="N33" s="14">
        <v>171.70387999999991</v>
      </c>
      <c r="O33" s="257">
        <v>1265</v>
      </c>
      <c r="P33" s="257">
        <v>1093</v>
      </c>
      <c r="Q33" s="257">
        <v>19822</v>
      </c>
      <c r="R33" s="257">
        <v>258</v>
      </c>
      <c r="S33" s="257">
        <v>1136.0003200000001</v>
      </c>
      <c r="T33" s="257">
        <v>265.60188500000004</v>
      </c>
      <c r="U33" s="257">
        <v>-12801</v>
      </c>
      <c r="V33" s="257">
        <v>1119</v>
      </c>
      <c r="W33" s="257">
        <v>1468</v>
      </c>
      <c r="X33" s="257">
        <v>1125</v>
      </c>
      <c r="Y33" s="257">
        <v>1020</v>
      </c>
      <c r="Z33" s="257">
        <v>441</v>
      </c>
      <c r="AA33" s="257">
        <v>817</v>
      </c>
      <c r="AB33" s="257">
        <v>1041</v>
      </c>
      <c r="AC33" s="257">
        <v>1349</v>
      </c>
      <c r="AD33" s="257">
        <v>1390</v>
      </c>
      <c r="AE33" s="257">
        <v>1993</v>
      </c>
      <c r="AF33" s="257">
        <v>2179</v>
      </c>
      <c r="AG33" s="257">
        <v>-935</v>
      </c>
      <c r="AH33" s="257">
        <v>-25869</v>
      </c>
      <c r="AI33" s="257">
        <v>10363.548505000001</v>
      </c>
      <c r="AJ33" s="257">
        <v>-621.95245999999906</v>
      </c>
      <c r="AK33" s="257">
        <v>-4680.4394300000013</v>
      </c>
      <c r="AL33" s="257">
        <v>-5236.5076149999977</v>
      </c>
      <c r="AM33" s="257">
        <v>-4482.2661150000022</v>
      </c>
      <c r="AN33" s="257">
        <v>-123.00085499999672</v>
      </c>
      <c r="AO33" s="257">
        <v>-5030.2594449999997</v>
      </c>
      <c r="AP33" s="257">
        <v>184.03709500000252</v>
      </c>
      <c r="AQ33" s="257">
        <v>-4256.6107400000001</v>
      </c>
      <c r="AR33" s="257">
        <v>8171.7449100000013</v>
      </c>
      <c r="AS33" s="257">
        <v>-726.88349500000049</v>
      </c>
      <c r="AT33" s="257">
        <v>-748.45458500000223</v>
      </c>
      <c r="AU33" s="257">
        <v>-759.80456499999991</v>
      </c>
      <c r="AV33" s="257">
        <v>-1533.3239099999996</v>
      </c>
      <c r="AW33" s="257">
        <v>-5828.9964049999999</v>
      </c>
      <c r="AX33" s="257">
        <v>785.16560499995012</v>
      </c>
      <c r="AY33" s="257">
        <v>1156.6623950000001</v>
      </c>
      <c r="AZ33" s="257">
        <v>-46.746799999999894</v>
      </c>
      <c r="BA33" s="257">
        <v>-1941.4680550000003</v>
      </c>
      <c r="BB33" s="257">
        <v>-2100.5707149999989</v>
      </c>
      <c r="BC33" s="257">
        <v>9493.3132100000003</v>
      </c>
      <c r="BD33" s="257">
        <v>-2663.9749250000004</v>
      </c>
      <c r="BE33" s="257">
        <v>-2968.8437500000009</v>
      </c>
      <c r="BF33" s="257">
        <v>-2651.3648050000097</v>
      </c>
      <c r="BG33" s="257">
        <v>66171.510416539299</v>
      </c>
      <c r="BH33" s="257">
        <v>-5411.4835199999961</v>
      </c>
      <c r="BI33" s="257">
        <v>-14989.5</v>
      </c>
      <c r="BJ33" s="257">
        <v>-5039.1969825189371</v>
      </c>
      <c r="BK33" s="257">
        <v>-27520.636889999998</v>
      </c>
      <c r="BL33" s="257">
        <v>1948.5162749999874</v>
      </c>
      <c r="BM33" s="257">
        <v>-1217.4076199999899</v>
      </c>
      <c r="BN33" s="257">
        <v>-5098.8699399999796</v>
      </c>
      <c r="BO33" s="257">
        <v>-1561.2818400000017</v>
      </c>
      <c r="BP33" s="257">
        <v>-20294.720080000006</v>
      </c>
      <c r="BQ33" s="257">
        <v>-9569.9834799999862</v>
      </c>
      <c r="BR33" s="257">
        <v>-8567.4106650000322</v>
      </c>
      <c r="BS33" s="257">
        <v>148.93190000000013</v>
      </c>
      <c r="BT33" s="14">
        <v>579.99702000000309</v>
      </c>
      <c r="BU33" s="14">
        <v>-477.38720999999259</v>
      </c>
      <c r="BV33" s="14">
        <v>-12811.290470000005</v>
      </c>
      <c r="BW33" s="14">
        <v>-2694.4140300000031</v>
      </c>
      <c r="BX33" s="14">
        <v>-10582.449679999987</v>
      </c>
      <c r="BY33" s="14">
        <v>-6508.2864799999807</v>
      </c>
      <c r="BZ33" s="14">
        <v>-6294.7003400000212</v>
      </c>
      <c r="CA33" s="14">
        <v>-3342.3079900000062</v>
      </c>
      <c r="CB33" s="14">
        <v>-5196.8716899999781</v>
      </c>
      <c r="CC33" s="14">
        <v>-4981.4993800000648</v>
      </c>
      <c r="CD33" s="14">
        <v>2425.9349899999015</v>
      </c>
      <c r="CE33" s="14"/>
      <c r="CF33" s="257">
        <f t="shared" si="36"/>
        <v>504.58115000000009</v>
      </c>
      <c r="CG33" s="257">
        <f t="shared" si="37"/>
        <v>1244.95733</v>
      </c>
      <c r="CH33" s="257">
        <f t="shared" si="38"/>
        <v>961.07769999999994</v>
      </c>
      <c r="CI33" s="257">
        <f t="shared" si="39"/>
        <v>22438</v>
      </c>
      <c r="CJ33" s="257">
        <f t="shared" si="40"/>
        <v>-10280.397795000001</v>
      </c>
      <c r="CK33" s="257">
        <f t="shared" si="41"/>
        <v>4054</v>
      </c>
      <c r="CL33" s="257">
        <f t="shared" si="42"/>
        <v>4597</v>
      </c>
      <c r="CM33" s="257">
        <f t="shared" si="43"/>
        <v>-22632</v>
      </c>
      <c r="CN33" s="257">
        <f t="shared" si="44"/>
        <v>-175.35099999999693</v>
      </c>
      <c r="CO33" s="257">
        <f t="shared" si="45"/>
        <v>-9451.4893199999951</v>
      </c>
      <c r="CP33" s="257">
        <f t="shared" si="46"/>
        <v>2439.7960899999985</v>
      </c>
      <c r="CQ33" s="257">
        <f t="shared" si="47"/>
        <v>-7336.9592750000493</v>
      </c>
      <c r="CR33" s="257">
        <f t="shared" si="48"/>
        <v>-2932.1231749999988</v>
      </c>
      <c r="CS33" s="257">
        <f t="shared" si="49"/>
        <v>1209.1297299999892</v>
      </c>
      <c r="CT33" s="257">
        <f t="shared" si="50"/>
        <v>40731.329914020367</v>
      </c>
      <c r="CU33" s="257">
        <f t="shared" si="51"/>
        <v>-31888.39817499998</v>
      </c>
      <c r="CV33" s="257">
        <f t="shared" si="52"/>
        <v>-39993.39606500003</v>
      </c>
      <c r="CW33" s="257">
        <f t="shared" si="53"/>
        <v>-12559.748759999995</v>
      </c>
      <c r="CX33" s="257">
        <f t="shared" si="54"/>
        <v>-26079.850529999992</v>
      </c>
      <c r="CY33" s="14">
        <f t="shared" si="55"/>
        <v>-11094.744070000148</v>
      </c>
      <c r="DA33" s="14"/>
      <c r="DB33" s="14"/>
      <c r="DC33" s="337"/>
      <c r="DH33" s="337"/>
      <c r="DL33" s="340"/>
    </row>
    <row r="34" spans="2:116">
      <c r="B34" s="17" t="str">
        <f>IF(Portfolio!$CE$3=SOURCE!$A$1,SOURCE!D54,SOURCE!E54)</f>
        <v>Lucro Operacional</v>
      </c>
      <c r="C34" s="18">
        <f>SUM(C18:C33)</f>
        <v>1317.1241279383889</v>
      </c>
      <c r="D34" s="18">
        <f>SUM(D18:D33)</f>
        <v>-20635.456232455388</v>
      </c>
      <c r="E34" s="18">
        <f>SUM(E18:E33)</f>
        <v>-4655.3692500664429</v>
      </c>
      <c r="F34" s="18">
        <f>SUM(F18:F33)</f>
        <v>12182.304454623376</v>
      </c>
      <c r="G34" s="18">
        <v>11815.722939160003</v>
      </c>
      <c r="H34" s="18">
        <f t="shared" ref="H34:BJ34" si="56">SUM(H18:H33)</f>
        <v>6221.5989908399843</v>
      </c>
      <c r="I34" s="18">
        <f t="shared" si="56"/>
        <v>-19698.576434886862</v>
      </c>
      <c r="J34" s="18">
        <f t="shared" si="56"/>
        <v>34967.772417710927</v>
      </c>
      <c r="K34" s="18">
        <f t="shared" si="56"/>
        <v>19587.32410883742</v>
      </c>
      <c r="L34" s="18">
        <f t="shared" si="56"/>
        <v>19409.366138136167</v>
      </c>
      <c r="M34" s="18">
        <f t="shared" si="56"/>
        <v>19796.86318808021</v>
      </c>
      <c r="N34" s="18">
        <f t="shared" si="56"/>
        <v>35922.127614608151</v>
      </c>
      <c r="O34" s="259">
        <f t="shared" si="56"/>
        <v>46017.892009498391</v>
      </c>
      <c r="P34" s="259">
        <f t="shared" si="56"/>
        <v>48885.326570235295</v>
      </c>
      <c r="Q34" s="259">
        <f t="shared" si="56"/>
        <v>74521.989244524011</v>
      </c>
      <c r="R34" s="259">
        <f t="shared" si="56"/>
        <v>93664.878515000091</v>
      </c>
      <c r="S34" s="259">
        <f t="shared" si="56"/>
        <v>83893.552582112665</v>
      </c>
      <c r="T34" s="259">
        <f t="shared" si="56"/>
        <v>80893.730928633886</v>
      </c>
      <c r="U34" s="259">
        <f t="shared" si="56"/>
        <v>77616.043110000028</v>
      </c>
      <c r="V34" s="259">
        <f t="shared" si="56"/>
        <v>106721.71928000002</v>
      </c>
      <c r="W34" s="259">
        <f t="shared" si="56"/>
        <v>100081.96592499997</v>
      </c>
      <c r="X34" s="259">
        <f t="shared" si="56"/>
        <v>99820.821434999991</v>
      </c>
      <c r="Y34" s="259">
        <f t="shared" si="56"/>
        <v>105238.89128499999</v>
      </c>
      <c r="Z34" s="259">
        <f t="shared" si="56"/>
        <v>121315.42266000004</v>
      </c>
      <c r="AA34" s="259">
        <f t="shared" si="56"/>
        <v>166346.69376499997</v>
      </c>
      <c r="AB34" s="259">
        <f t="shared" si="56"/>
        <v>96662.685944999976</v>
      </c>
      <c r="AC34" s="259">
        <f t="shared" si="56"/>
        <v>107262.158895</v>
      </c>
      <c r="AD34" s="259">
        <f t="shared" si="56"/>
        <v>129204.27311500005</v>
      </c>
      <c r="AE34" s="259">
        <f t="shared" si="56"/>
        <v>100810.44716500002</v>
      </c>
      <c r="AF34" s="259">
        <f t="shared" si="56"/>
        <v>91967.531170000031</v>
      </c>
      <c r="AG34" s="259">
        <f t="shared" si="56"/>
        <v>113375.41157499998</v>
      </c>
      <c r="AH34" s="259">
        <f t="shared" si="56"/>
        <v>66948</v>
      </c>
      <c r="AI34" s="259">
        <f t="shared" si="56"/>
        <v>117300.31528752016</v>
      </c>
      <c r="AJ34" s="259">
        <f t="shared" si="56"/>
        <v>107661.63428557987</v>
      </c>
      <c r="AK34" s="259">
        <f t="shared" si="56"/>
        <v>101918.0083989405</v>
      </c>
      <c r="AL34" s="259">
        <f t="shared" si="56"/>
        <v>140302.05837100808</v>
      </c>
      <c r="AM34" s="259">
        <f t="shared" si="56"/>
        <v>109554.52968467759</v>
      </c>
      <c r="AN34" s="259">
        <f t="shared" si="56"/>
        <v>103706.38590920118</v>
      </c>
      <c r="AO34" s="259">
        <f t="shared" si="56"/>
        <v>91005.599872865656</v>
      </c>
      <c r="AP34" s="259">
        <f t="shared" si="56"/>
        <v>140105.77998787924</v>
      </c>
      <c r="AQ34" s="259">
        <f t="shared" si="56"/>
        <v>110082.00644012143</v>
      </c>
      <c r="AR34" s="259">
        <f t="shared" si="56"/>
        <v>108725.72850252051</v>
      </c>
      <c r="AS34" s="259">
        <f t="shared" si="56"/>
        <v>92285.821378453125</v>
      </c>
      <c r="AT34" s="259">
        <f t="shared" si="56"/>
        <v>132510.39133924322</v>
      </c>
      <c r="AU34" s="259">
        <f t="shared" si="56"/>
        <v>83676.80344410149</v>
      </c>
      <c r="AV34" s="259">
        <f t="shared" si="56"/>
        <v>110382.22361848803</v>
      </c>
      <c r="AW34" s="259">
        <f t="shared" si="56"/>
        <v>86112.771647687725</v>
      </c>
      <c r="AX34" s="259">
        <f t="shared" si="56"/>
        <v>159300.45642589929</v>
      </c>
      <c r="AY34" s="259">
        <f t="shared" si="56"/>
        <v>151247.38659752297</v>
      </c>
      <c r="AZ34" s="259">
        <f t="shared" si="56"/>
        <v>165812.35830907128</v>
      </c>
      <c r="BA34" s="259">
        <f t="shared" si="56"/>
        <v>136049.2325805435</v>
      </c>
      <c r="BB34" s="259">
        <f t="shared" si="56"/>
        <v>143598.62677458511</v>
      </c>
      <c r="BC34" s="259">
        <f t="shared" si="56"/>
        <v>143244.68224294641</v>
      </c>
      <c r="BD34" s="259">
        <f t="shared" si="56"/>
        <v>119256.79672624935</v>
      </c>
      <c r="BE34" s="259">
        <f t="shared" si="56"/>
        <v>135441.05037220404</v>
      </c>
      <c r="BF34" s="259">
        <v>163063.86110772492</v>
      </c>
      <c r="BG34" s="259">
        <f t="shared" si="56"/>
        <v>261964.41736428437</v>
      </c>
      <c r="BH34" s="259">
        <f t="shared" si="56"/>
        <v>98498.042774382135</v>
      </c>
      <c r="BI34" s="259">
        <f t="shared" si="56"/>
        <v>623247.90251979092</v>
      </c>
      <c r="BJ34" s="259">
        <f t="shared" si="56"/>
        <v>89597.944678335683</v>
      </c>
      <c r="BK34" s="259">
        <f t="shared" ref="BK34:BT34" si="57">SUM(BK18:BK33)</f>
        <v>70395.116259664719</v>
      </c>
      <c r="BL34" s="259">
        <f t="shared" si="57"/>
        <v>114673.81546003623</v>
      </c>
      <c r="BM34" s="259">
        <f t="shared" si="57"/>
        <v>142920.7911254043</v>
      </c>
      <c r="BN34" s="259">
        <f t="shared" si="57"/>
        <v>166041.54664199712</v>
      </c>
      <c r="BO34" s="259">
        <f t="shared" si="57"/>
        <v>189885.74661461427</v>
      </c>
      <c r="BP34" s="259">
        <f t="shared" si="57"/>
        <v>173553.76154032606</v>
      </c>
      <c r="BQ34" s="259">
        <f t="shared" si="57"/>
        <v>207704.39989635907</v>
      </c>
      <c r="BR34" s="259">
        <f t="shared" si="57"/>
        <v>258891.37019584753</v>
      </c>
      <c r="BS34" s="259">
        <f t="shared" si="57"/>
        <v>243819.71656519212</v>
      </c>
      <c r="BT34" s="338">
        <f t="shared" si="57"/>
        <v>277096.80914982397</v>
      </c>
      <c r="BU34" s="338">
        <f t="shared" ref="BU34:BY34" si="58">SUM(BU18:BU33)</f>
        <v>304373.63400903181</v>
      </c>
      <c r="BV34" s="338">
        <f t="shared" si="58"/>
        <v>310082.937132227</v>
      </c>
      <c r="BW34" s="338">
        <f t="shared" si="58"/>
        <v>320129.20170606062</v>
      </c>
      <c r="BX34" s="338">
        <f t="shared" si="58"/>
        <v>312807.39732016559</v>
      </c>
      <c r="BY34" s="338">
        <f t="shared" si="58"/>
        <v>328272.19651547109</v>
      </c>
      <c r="BZ34" s="338">
        <f t="shared" ref="BZ34:CD34" si="59">SUM(BZ18:BZ33)</f>
        <v>555820.11782682093</v>
      </c>
      <c r="CA34" s="338">
        <f t="shared" si="59"/>
        <v>270810.29301614658</v>
      </c>
      <c r="CB34" s="338">
        <f t="shared" si="59"/>
        <v>291732.30342378793</v>
      </c>
      <c r="CC34" s="338">
        <f t="shared" si="59"/>
        <v>240857.52593213189</v>
      </c>
      <c r="CD34" s="338">
        <f t="shared" si="59"/>
        <v>524544.65728422161</v>
      </c>
      <c r="CE34" s="14"/>
      <c r="CF34" s="259">
        <f t="shared" ref="CF34:CT34" si="60">SUM(CF18:CF33)</f>
        <v>-11791.396899959962</v>
      </c>
      <c r="CG34" s="259">
        <f t="shared" si="60"/>
        <v>33306.06760282407</v>
      </c>
      <c r="CH34" s="259">
        <f t="shared" si="60"/>
        <v>94715.681049661915</v>
      </c>
      <c r="CI34" s="259">
        <f t="shared" si="60"/>
        <v>263090.08633925766</v>
      </c>
      <c r="CJ34" s="259">
        <f t="shared" si="60"/>
        <v>349125.04590074671</v>
      </c>
      <c r="CK34" s="259">
        <f t="shared" si="60"/>
        <v>426457.10130500002</v>
      </c>
      <c r="CL34" s="259">
        <f t="shared" si="60"/>
        <v>499475.81172</v>
      </c>
      <c r="CM34" s="259">
        <f t="shared" si="60"/>
        <v>373101.38990999991</v>
      </c>
      <c r="CN34" s="259">
        <f t="shared" si="60"/>
        <v>467182.01634304866</v>
      </c>
      <c r="CO34" s="259">
        <f t="shared" si="60"/>
        <v>444372.29545462335</v>
      </c>
      <c r="CP34" s="259">
        <f t="shared" si="60"/>
        <v>443603.94766033866</v>
      </c>
      <c r="CQ34" s="259">
        <f t="shared" si="60"/>
        <v>439472.2551361763</v>
      </c>
      <c r="CR34" s="259">
        <f t="shared" si="60"/>
        <v>596707.60426172311</v>
      </c>
      <c r="CS34" s="259">
        <f t="shared" si="60"/>
        <v>561006.39044912485</v>
      </c>
      <c r="CT34" s="259">
        <f t="shared" si="60"/>
        <v>1073308.307336793</v>
      </c>
      <c r="CU34" s="259">
        <f>SUM(CU18:CU33)</f>
        <v>494031.26948710217</v>
      </c>
      <c r="CV34" s="259">
        <f t="shared" ref="CV34:CW34" si="61">SUM(CV18:CV33)</f>
        <v>830035.2782471471</v>
      </c>
      <c r="CW34" s="259">
        <f t="shared" si="61"/>
        <v>1135373.0968562751</v>
      </c>
      <c r="CX34" s="259">
        <f>SUM(CX18:CX33)</f>
        <v>1517028.9133685187</v>
      </c>
      <c r="CY34" s="338">
        <f>SUM(CY18:CY33)</f>
        <v>1327944.7796562875</v>
      </c>
      <c r="DA34" s="14"/>
      <c r="DB34" s="14"/>
      <c r="DC34" s="337"/>
    </row>
    <row r="35" spans="2:116">
      <c r="B35" s="12" t="str">
        <f>IF(Portfolio!$CE$3=SOURCE!$A$1,SOURCE!D55,SOURCE!E55)</f>
        <v>Lucro não operacional</v>
      </c>
      <c r="C35" s="22">
        <v>571.40602999999999</v>
      </c>
      <c r="D35" s="22">
        <v>1123.53188</v>
      </c>
      <c r="E35" s="22">
        <v>-743.90582999999992</v>
      </c>
      <c r="F35" s="22">
        <v>-2.4801399999999556</v>
      </c>
      <c r="G35" s="13">
        <v>1004.9336999999999</v>
      </c>
      <c r="H35" s="13">
        <v>-21.852199999999925</v>
      </c>
      <c r="I35" s="13">
        <v>1.482999999995809E-2</v>
      </c>
      <c r="J35" s="13">
        <v>73.922700000000162</v>
      </c>
      <c r="K35" s="14">
        <v>0</v>
      </c>
      <c r="L35" s="14">
        <v>0</v>
      </c>
      <c r="M35" s="14">
        <v>-64.966080000000005</v>
      </c>
      <c r="N35" s="14">
        <v>0</v>
      </c>
      <c r="O35" s="257">
        <v>0</v>
      </c>
      <c r="P35" s="257">
        <v>0</v>
      </c>
      <c r="Q35" s="257">
        <v>0</v>
      </c>
      <c r="R35" s="257">
        <v>0</v>
      </c>
      <c r="S35" s="257">
        <v>0</v>
      </c>
      <c r="T35" s="257">
        <v>0</v>
      </c>
      <c r="U35" s="257">
        <v>0</v>
      </c>
      <c r="V35" s="257">
        <v>0</v>
      </c>
      <c r="W35" s="257">
        <v>0</v>
      </c>
      <c r="X35" s="257">
        <v>0</v>
      </c>
      <c r="Y35" s="257">
        <v>0</v>
      </c>
      <c r="Z35" s="257">
        <v>0</v>
      </c>
      <c r="AA35" s="257">
        <v>0</v>
      </c>
      <c r="AB35" s="257">
        <v>0</v>
      </c>
      <c r="AC35" s="257">
        <v>0</v>
      </c>
      <c r="AD35" s="257">
        <v>0</v>
      </c>
      <c r="AE35" s="257">
        <v>0</v>
      </c>
      <c r="AF35" s="257">
        <v>0</v>
      </c>
      <c r="AG35" s="257">
        <v>0</v>
      </c>
      <c r="AH35" s="257">
        <v>0</v>
      </c>
      <c r="AI35" s="257">
        <v>0</v>
      </c>
      <c r="AJ35" s="257">
        <v>0</v>
      </c>
      <c r="AK35" s="257">
        <v>0</v>
      </c>
      <c r="AL35" s="257">
        <v>0</v>
      </c>
      <c r="AM35" s="257">
        <v>0</v>
      </c>
      <c r="AN35" s="257">
        <v>0</v>
      </c>
      <c r="AO35" s="257">
        <v>0</v>
      </c>
      <c r="AP35" s="257">
        <v>0</v>
      </c>
      <c r="AQ35" s="257">
        <v>0</v>
      </c>
      <c r="AR35" s="257">
        <v>0</v>
      </c>
      <c r="AS35" s="257">
        <v>0</v>
      </c>
      <c r="AT35" s="257">
        <v>0</v>
      </c>
      <c r="AU35" s="257">
        <v>0</v>
      </c>
      <c r="AV35" s="257">
        <v>0</v>
      </c>
      <c r="AW35" s="257">
        <v>0</v>
      </c>
      <c r="AX35" s="257">
        <v>0</v>
      </c>
      <c r="AY35" s="257">
        <v>0</v>
      </c>
      <c r="AZ35" s="257">
        <v>0</v>
      </c>
      <c r="BA35" s="257">
        <v>0</v>
      </c>
      <c r="BB35" s="257">
        <v>0</v>
      </c>
      <c r="BC35" s="257">
        <v>0</v>
      </c>
      <c r="BD35" s="257"/>
      <c r="BE35" s="257"/>
      <c r="BF35" s="257"/>
      <c r="BG35" s="257"/>
      <c r="BH35" s="257"/>
      <c r="BI35" s="257">
        <v>0</v>
      </c>
      <c r="BJ35" s="257"/>
      <c r="BK35" s="257"/>
      <c r="BL35" s="257"/>
      <c r="BM35" s="257"/>
      <c r="BN35" s="257"/>
      <c r="BO35" s="257"/>
      <c r="BP35" s="257"/>
      <c r="BR35" s="259"/>
      <c r="BS35" s="257">
        <v>0</v>
      </c>
      <c r="BT35" s="14"/>
      <c r="BU35" s="14"/>
      <c r="BV35" s="14"/>
      <c r="BW35" s="14"/>
      <c r="BX35" s="14"/>
      <c r="BY35" s="14"/>
      <c r="BZ35" s="14"/>
      <c r="CA35" s="14"/>
      <c r="CB35" s="14"/>
      <c r="CC35" s="14"/>
      <c r="CD35" s="14"/>
      <c r="CE35" s="14"/>
      <c r="CF35" s="257">
        <f>+SUM(C35:F35)</f>
        <v>948.55194000000017</v>
      </c>
      <c r="CG35" s="257">
        <f>SUM(G35:J35)</f>
        <v>1057.0190300000002</v>
      </c>
      <c r="CH35" s="257">
        <f>SUM(K35:N35)</f>
        <v>-64.966080000000005</v>
      </c>
      <c r="CI35" s="257">
        <f>SUM(O35:R35)</f>
        <v>0</v>
      </c>
      <c r="CJ35" s="257">
        <f>SUM(S35:V35)</f>
        <v>0</v>
      </c>
      <c r="CK35" s="257">
        <f>SUM(W35:Z35)</f>
        <v>0</v>
      </c>
      <c r="CL35" s="257">
        <f>SUM(AA35:AD35)</f>
        <v>0</v>
      </c>
      <c r="CM35" s="257">
        <f>SUM(AE35:AH35)</f>
        <v>0</v>
      </c>
      <c r="CN35" s="257">
        <f>SUM(AI35:AL35)</f>
        <v>0</v>
      </c>
      <c r="CO35" s="257">
        <f>SUM(AM35:AP35)</f>
        <v>0</v>
      </c>
      <c r="CP35" s="257">
        <f>SUM(AQ35:AT35)</f>
        <v>0</v>
      </c>
      <c r="CQ35" s="257">
        <f>SUM(AU35:AX35)</f>
        <v>0</v>
      </c>
      <c r="CR35" s="257">
        <f>SUM(AY35:BB35)</f>
        <v>0</v>
      </c>
      <c r="CS35" s="257">
        <f>SUM(BC35:BF35)</f>
        <v>0</v>
      </c>
      <c r="CT35" s="257">
        <f>SUM(BG35:BJ35)</f>
        <v>0</v>
      </c>
      <c r="CU35" s="257">
        <f>SUM(BK35:BN35)</f>
        <v>0</v>
      </c>
      <c r="CV35" s="257">
        <f>SUM(BO35:BR35)</f>
        <v>0</v>
      </c>
      <c r="CW35" s="257">
        <f>SUM(BS35:BV35)</f>
        <v>0</v>
      </c>
      <c r="CX35" s="257">
        <f>SUM(BW35:BZ35)</f>
        <v>0</v>
      </c>
      <c r="CY35" s="14">
        <f>SUM(BX35:CA35)</f>
        <v>0</v>
      </c>
      <c r="DA35" s="14"/>
      <c r="DB35" s="14"/>
      <c r="DC35" s="337"/>
    </row>
    <row r="36" spans="2:116">
      <c r="B36" s="17" t="str">
        <f>IF(Portfolio!$CE$3=SOURCE!$A$1,SOURCE!D56,SOURCE!E56)</f>
        <v>Lucro Antes do Imposto de Renda</v>
      </c>
      <c r="C36" s="18">
        <f t="shared" ref="C36:BJ36" si="62">SUM(C34:C35)</f>
        <v>1888.530157938389</v>
      </c>
      <c r="D36" s="18">
        <f t="shared" si="62"/>
        <v>-19511.924352455389</v>
      </c>
      <c r="E36" s="18">
        <f t="shared" si="62"/>
        <v>-5399.2750800664426</v>
      </c>
      <c r="F36" s="18">
        <f t="shared" si="62"/>
        <v>12179.824314623376</v>
      </c>
      <c r="G36" s="18">
        <v>12820.656639160003</v>
      </c>
      <c r="H36" s="18">
        <f t="shared" si="62"/>
        <v>6199.746790839984</v>
      </c>
      <c r="I36" s="18">
        <f t="shared" si="62"/>
        <v>-19698.561604886861</v>
      </c>
      <c r="J36" s="18">
        <f t="shared" si="62"/>
        <v>35041.695117710929</v>
      </c>
      <c r="K36" s="18">
        <f t="shared" si="62"/>
        <v>19587.32410883742</v>
      </c>
      <c r="L36" s="18">
        <f t="shared" si="62"/>
        <v>19409.366138136167</v>
      </c>
      <c r="M36" s="18">
        <f t="shared" si="62"/>
        <v>19731.897108080211</v>
      </c>
      <c r="N36" s="18">
        <f t="shared" si="62"/>
        <v>35922.127614608151</v>
      </c>
      <c r="O36" s="259">
        <f t="shared" si="62"/>
        <v>46017.892009498391</v>
      </c>
      <c r="P36" s="259">
        <f t="shared" si="62"/>
        <v>48885.326570235295</v>
      </c>
      <c r="Q36" s="259">
        <f t="shared" si="62"/>
        <v>74521.989244524011</v>
      </c>
      <c r="R36" s="226">
        <f t="shared" si="62"/>
        <v>93664.878515000091</v>
      </c>
      <c r="S36" s="259">
        <f t="shared" si="62"/>
        <v>83893.552582112665</v>
      </c>
      <c r="T36" s="259">
        <f t="shared" si="62"/>
        <v>80893.730928633886</v>
      </c>
      <c r="U36" s="259">
        <f t="shared" si="62"/>
        <v>77616.043110000028</v>
      </c>
      <c r="V36" s="259">
        <f t="shared" si="62"/>
        <v>106721.71928000002</v>
      </c>
      <c r="W36" s="259">
        <f t="shared" si="62"/>
        <v>100081.96592499997</v>
      </c>
      <c r="X36" s="259">
        <f t="shared" si="62"/>
        <v>99820.821434999991</v>
      </c>
      <c r="Y36" s="259">
        <f t="shared" si="62"/>
        <v>105238.89128499999</v>
      </c>
      <c r="Z36" s="259">
        <f t="shared" si="62"/>
        <v>121315.42266000004</v>
      </c>
      <c r="AA36" s="259">
        <f t="shared" si="62"/>
        <v>166346.69376499997</v>
      </c>
      <c r="AB36" s="259">
        <f t="shared" si="62"/>
        <v>96662.685944999976</v>
      </c>
      <c r="AC36" s="259">
        <f t="shared" si="62"/>
        <v>107262.158895</v>
      </c>
      <c r="AD36" s="259">
        <f t="shared" si="62"/>
        <v>129204.27311500005</v>
      </c>
      <c r="AE36" s="259">
        <f t="shared" si="62"/>
        <v>100810.44716500002</v>
      </c>
      <c r="AF36" s="259">
        <f t="shared" si="62"/>
        <v>91967.531170000031</v>
      </c>
      <c r="AG36" s="259">
        <f t="shared" si="62"/>
        <v>113375.41157499998</v>
      </c>
      <c r="AH36" s="259">
        <f t="shared" si="62"/>
        <v>66948</v>
      </c>
      <c r="AI36" s="259">
        <f t="shared" si="62"/>
        <v>117300.31528752016</v>
      </c>
      <c r="AJ36" s="259">
        <f t="shared" si="62"/>
        <v>107661.63428557987</v>
      </c>
      <c r="AK36" s="259">
        <f t="shared" si="62"/>
        <v>101918.0083989405</v>
      </c>
      <c r="AL36" s="259">
        <f t="shared" si="62"/>
        <v>140302.05837100808</v>
      </c>
      <c r="AM36" s="259">
        <f t="shared" si="62"/>
        <v>109554.52968467759</v>
      </c>
      <c r="AN36" s="259">
        <f t="shared" si="62"/>
        <v>103706.38590920118</v>
      </c>
      <c r="AO36" s="259">
        <f t="shared" si="62"/>
        <v>91005.599872865656</v>
      </c>
      <c r="AP36" s="259">
        <f t="shared" si="62"/>
        <v>140105.77998787924</v>
      </c>
      <c r="AQ36" s="259">
        <f t="shared" si="62"/>
        <v>110082.00644012143</v>
      </c>
      <c r="AR36" s="259">
        <f t="shared" si="62"/>
        <v>108725.72850252051</v>
      </c>
      <c r="AS36" s="259">
        <f t="shared" si="62"/>
        <v>92285.821378453125</v>
      </c>
      <c r="AT36" s="259">
        <f t="shared" si="62"/>
        <v>132510.39133924322</v>
      </c>
      <c r="AU36" s="259">
        <f t="shared" si="62"/>
        <v>83676.80344410149</v>
      </c>
      <c r="AV36" s="259">
        <f t="shared" si="62"/>
        <v>110382.22361848803</v>
      </c>
      <c r="AW36" s="259">
        <f t="shared" si="62"/>
        <v>86112.771647687725</v>
      </c>
      <c r="AX36" s="259">
        <f t="shared" si="62"/>
        <v>159300.45642589929</v>
      </c>
      <c r="AY36" s="259">
        <f t="shared" si="62"/>
        <v>151247.38659752297</v>
      </c>
      <c r="AZ36" s="259">
        <f t="shared" si="62"/>
        <v>165812.35830907128</v>
      </c>
      <c r="BA36" s="259">
        <f t="shared" si="62"/>
        <v>136049.2325805435</v>
      </c>
      <c r="BB36" s="259">
        <f t="shared" si="62"/>
        <v>143598.62677458511</v>
      </c>
      <c r="BC36" s="259">
        <f t="shared" si="62"/>
        <v>143244.68224294641</v>
      </c>
      <c r="BD36" s="259">
        <f t="shared" si="62"/>
        <v>119256.79672624935</v>
      </c>
      <c r="BE36" s="259">
        <f t="shared" si="62"/>
        <v>135441.05037220404</v>
      </c>
      <c r="BF36" s="259">
        <v>163063.86110772492</v>
      </c>
      <c r="BG36" s="259">
        <f t="shared" si="62"/>
        <v>261964.41736428437</v>
      </c>
      <c r="BH36" s="259">
        <f t="shared" si="62"/>
        <v>98498.042774382135</v>
      </c>
      <c r="BI36" s="259">
        <f t="shared" si="62"/>
        <v>623247.90251979092</v>
      </c>
      <c r="BJ36" s="259">
        <f t="shared" si="62"/>
        <v>89597.944678335683</v>
      </c>
      <c r="BK36" s="259">
        <f t="shared" ref="BK36:BT36" si="63">SUM(BK34:BK35)</f>
        <v>70395.116259664719</v>
      </c>
      <c r="BL36" s="259">
        <f t="shared" si="63"/>
        <v>114673.81546003623</v>
      </c>
      <c r="BM36" s="259">
        <f t="shared" si="63"/>
        <v>142920.7911254043</v>
      </c>
      <c r="BN36" s="259">
        <f t="shared" si="63"/>
        <v>166041.54664199712</v>
      </c>
      <c r="BO36" s="259">
        <f t="shared" si="63"/>
        <v>189885.74661461427</v>
      </c>
      <c r="BP36" s="259">
        <f t="shared" si="63"/>
        <v>173553.76154032606</v>
      </c>
      <c r="BQ36" s="259">
        <f t="shared" si="63"/>
        <v>207704.39989635907</v>
      </c>
      <c r="BR36" s="259">
        <f t="shared" si="63"/>
        <v>258891.37019584753</v>
      </c>
      <c r="BS36" s="259">
        <f t="shared" si="63"/>
        <v>243819.71656519212</v>
      </c>
      <c r="BT36" s="338">
        <f t="shared" si="63"/>
        <v>277096.80914982397</v>
      </c>
      <c r="BU36" s="338">
        <f t="shared" ref="BU36:BY36" si="64">SUM(BU34:BU35)</f>
        <v>304373.63400903181</v>
      </c>
      <c r="BV36" s="338">
        <f t="shared" si="64"/>
        <v>310082.937132227</v>
      </c>
      <c r="BW36" s="338">
        <f t="shared" si="64"/>
        <v>320129.20170606062</v>
      </c>
      <c r="BX36" s="338">
        <f t="shared" si="64"/>
        <v>312807.39732016559</v>
      </c>
      <c r="BY36" s="338">
        <f t="shared" si="64"/>
        <v>328272.19651547109</v>
      </c>
      <c r="BZ36" s="338">
        <f t="shared" ref="BZ36:CD36" si="65">SUM(BZ34:BZ35)</f>
        <v>555820.11782682093</v>
      </c>
      <c r="CA36" s="338">
        <f t="shared" si="65"/>
        <v>270810.29301614658</v>
      </c>
      <c r="CB36" s="338">
        <f t="shared" si="65"/>
        <v>291732.30342378793</v>
      </c>
      <c r="CC36" s="338">
        <f t="shared" si="65"/>
        <v>240857.52593213189</v>
      </c>
      <c r="CD36" s="338">
        <f t="shared" si="65"/>
        <v>524544.65728422161</v>
      </c>
      <c r="CE36" s="14"/>
      <c r="CF36" s="259">
        <f t="shared" ref="CF36:CT36" si="66">SUM(CF34:CF35)</f>
        <v>-10842.844959959963</v>
      </c>
      <c r="CG36" s="259">
        <f t="shared" si="66"/>
        <v>34363.086632824074</v>
      </c>
      <c r="CH36" s="259">
        <f t="shared" si="66"/>
        <v>94650.714969661916</v>
      </c>
      <c r="CI36" s="259">
        <f t="shared" si="66"/>
        <v>263090.08633925766</v>
      </c>
      <c r="CJ36" s="259">
        <f t="shared" si="66"/>
        <v>349125.04590074671</v>
      </c>
      <c r="CK36" s="259">
        <f t="shared" si="66"/>
        <v>426457.10130500002</v>
      </c>
      <c r="CL36" s="259">
        <f t="shared" si="66"/>
        <v>499475.81172</v>
      </c>
      <c r="CM36" s="259">
        <f t="shared" si="66"/>
        <v>373101.38990999991</v>
      </c>
      <c r="CN36" s="259">
        <f t="shared" si="66"/>
        <v>467182.01634304866</v>
      </c>
      <c r="CO36" s="259">
        <f t="shared" si="66"/>
        <v>444372.29545462335</v>
      </c>
      <c r="CP36" s="259">
        <f t="shared" si="66"/>
        <v>443603.94766033866</v>
      </c>
      <c r="CQ36" s="259">
        <f t="shared" si="66"/>
        <v>439472.2551361763</v>
      </c>
      <c r="CR36" s="259">
        <f t="shared" si="66"/>
        <v>596707.60426172311</v>
      </c>
      <c r="CS36" s="259">
        <f t="shared" si="66"/>
        <v>561006.39044912485</v>
      </c>
      <c r="CT36" s="259">
        <f t="shared" si="66"/>
        <v>1073308.307336793</v>
      </c>
      <c r="CU36" s="259">
        <f>SUM(CU34:CU35)</f>
        <v>494031.26948710217</v>
      </c>
      <c r="CV36" s="259">
        <f t="shared" ref="CV36:CW36" si="67">SUM(CV34:CV35)</f>
        <v>830035.2782471471</v>
      </c>
      <c r="CW36" s="259">
        <f t="shared" si="67"/>
        <v>1135373.0968562751</v>
      </c>
      <c r="CX36" s="259">
        <f>SUM(CX34:CX35)</f>
        <v>1517028.9133685187</v>
      </c>
      <c r="CY36" s="338">
        <f>SUM(CY34:CY35)</f>
        <v>1327944.7796562875</v>
      </c>
      <c r="DA36" s="14"/>
      <c r="DB36" s="14"/>
      <c r="DC36" s="337"/>
    </row>
    <row r="37" spans="2:116">
      <c r="B37" s="12" t="str">
        <f>IF(Portfolio!$CE$3=SOURCE!$A$1,SOURCE!D57,SOURCE!E57)</f>
        <v>Imposto de renda e contribuição social</v>
      </c>
      <c r="C37" s="13">
        <v>-5290.7030199999999</v>
      </c>
      <c r="D37" s="13">
        <v>-5908.6731799999998</v>
      </c>
      <c r="E37" s="13">
        <v>-1815.9616500000004</v>
      </c>
      <c r="F37" s="13">
        <v>-602.66215000000034</v>
      </c>
      <c r="G37" s="13">
        <v>-2296.90762</v>
      </c>
      <c r="H37" s="13">
        <v>616.03364999999974</v>
      </c>
      <c r="I37" s="13">
        <v>842.47766000000013</v>
      </c>
      <c r="J37" s="13">
        <v>-975.0230499999999</v>
      </c>
      <c r="K37" s="14">
        <v>-769.74833000000012</v>
      </c>
      <c r="L37" s="14">
        <v>-723.45045000000005</v>
      </c>
      <c r="M37" s="14">
        <v>-4085.6740599999998</v>
      </c>
      <c r="N37" s="14">
        <v>-7221.4907050000029</v>
      </c>
      <c r="O37" s="257">
        <v>-1285.5772899999999</v>
      </c>
      <c r="P37" s="257">
        <v>-2254.4751699999997</v>
      </c>
      <c r="Q37" s="257">
        <v>-10762</v>
      </c>
      <c r="R37" s="257">
        <v>-11982</v>
      </c>
      <c r="S37" s="257">
        <v>-1413.58852</v>
      </c>
      <c r="T37" s="257">
        <v>-1499.9799700000001</v>
      </c>
      <c r="U37" s="257">
        <v>-1676</v>
      </c>
      <c r="V37" s="257">
        <v>-10382</v>
      </c>
      <c r="W37" s="257">
        <v>-8605</v>
      </c>
      <c r="X37" s="257">
        <v>-31949</v>
      </c>
      <c r="Y37" s="257">
        <v>-17313</v>
      </c>
      <c r="Z37" s="257">
        <v>-2801</v>
      </c>
      <c r="AA37" s="257">
        <v>-22079</v>
      </c>
      <c r="AB37" s="257">
        <v>-20423</v>
      </c>
      <c r="AC37" s="257">
        <v>-22371</v>
      </c>
      <c r="AD37" s="257">
        <v>7608</v>
      </c>
      <c r="AE37" s="257">
        <v>-26938</v>
      </c>
      <c r="AF37" s="257">
        <v>-11832</v>
      </c>
      <c r="AG37" s="257">
        <v>-18687</v>
      </c>
      <c r="AH37" s="257">
        <v>-14369</v>
      </c>
      <c r="AI37" s="257">
        <v>-28020.775809999999</v>
      </c>
      <c r="AJ37" s="257">
        <v>-3794.3487800000012</v>
      </c>
      <c r="AK37" s="257">
        <v>-26748.519130000001</v>
      </c>
      <c r="AL37" s="257">
        <v>-17307.553570000007</v>
      </c>
      <c r="AM37" s="257">
        <v>-34037.037509999995</v>
      </c>
      <c r="AN37" s="257">
        <v>-4663.9021199999997</v>
      </c>
      <c r="AO37" s="257">
        <v>-28437.240645000009</v>
      </c>
      <c r="AP37" s="257">
        <v>-4415.6358149999978</v>
      </c>
      <c r="AQ37" s="257">
        <v>-34975.498025000001</v>
      </c>
      <c r="AR37" s="257">
        <v>-7987.6688250000007</v>
      </c>
      <c r="AS37" s="257">
        <v>-34983.64491000001</v>
      </c>
      <c r="AT37" s="257">
        <v>-41969.940124999979</v>
      </c>
      <c r="AU37" s="257">
        <v>-36798.749734999998</v>
      </c>
      <c r="AV37" s="257">
        <v>3835.9219549999984</v>
      </c>
      <c r="AW37" s="257">
        <v>-11875.849100000001</v>
      </c>
      <c r="AX37" s="257">
        <v>-23238.156214999995</v>
      </c>
      <c r="AY37" s="257">
        <v>-55417.446219999998</v>
      </c>
      <c r="AZ37" s="257">
        <v>-1702.377805000011</v>
      </c>
      <c r="BA37" s="257">
        <v>-14648.004218491555</v>
      </c>
      <c r="BB37" s="257">
        <v>-29297.068651508423</v>
      </c>
      <c r="BC37" s="257">
        <v>-47908.36262</v>
      </c>
      <c r="BD37" s="257">
        <v>-3104.1125600000014</v>
      </c>
      <c r="BE37" s="257">
        <v>-10176.074135000006</v>
      </c>
      <c r="BF37" s="257">
        <v>-24191.40425</v>
      </c>
      <c r="BG37" s="257">
        <v>-31378.373864999998</v>
      </c>
      <c r="BH37" s="257">
        <v>30387.939904999999</v>
      </c>
      <c r="BI37" s="257">
        <v>-27364.943689999993</v>
      </c>
      <c r="BJ37" s="257">
        <v>-6866.0227050000067</v>
      </c>
      <c r="BK37" s="257">
        <v>-8912.9201799999992</v>
      </c>
      <c r="BL37" s="257">
        <v>-20613.005330000004</v>
      </c>
      <c r="BM37" s="257">
        <v>-36355.329254999997</v>
      </c>
      <c r="BN37" s="257">
        <v>17665.166279999994</v>
      </c>
      <c r="BO37" s="257">
        <v>-42576.095275</v>
      </c>
      <c r="BP37" s="257">
        <v>-2562.5241099999921</v>
      </c>
      <c r="BQ37" s="257">
        <v>-16928.301800000019</v>
      </c>
      <c r="BR37" s="257">
        <v>-23124.274049999993</v>
      </c>
      <c r="BS37" s="257">
        <v>-29156.412465000005</v>
      </c>
      <c r="BT37" s="14">
        <v>-23472.887564999997</v>
      </c>
      <c r="BU37" s="14">
        <v>-22726.376039999988</v>
      </c>
      <c r="BV37" s="14">
        <v>-7573.9213799999998</v>
      </c>
      <c r="BW37" s="14">
        <v>-21664.507219999996</v>
      </c>
      <c r="BX37" s="14">
        <v>-21830.514259999993</v>
      </c>
      <c r="BY37" s="14">
        <v>-48733.463289999992</v>
      </c>
      <c r="BZ37" s="14">
        <v>-3725.5494799999942</v>
      </c>
      <c r="CA37" s="14">
        <v>-22251.827800000006</v>
      </c>
      <c r="CB37" s="14">
        <v>-21649.862769999971</v>
      </c>
      <c r="CC37" s="14">
        <v>-21319.58666000003</v>
      </c>
      <c r="CD37" s="14">
        <v>-33112.954939999996</v>
      </c>
      <c r="CE37" s="14"/>
      <c r="CF37" s="257">
        <f>+SUM(C37:F37)</f>
        <v>-13618</v>
      </c>
      <c r="CG37" s="257">
        <f>SUM(G37:J37)</f>
        <v>-1813.4193599999999</v>
      </c>
      <c r="CH37" s="257">
        <f>SUM(K37:N37)</f>
        <v>-12800.363545000004</v>
      </c>
      <c r="CI37" s="257">
        <f>SUM(O37:R37)</f>
        <v>-26284.052459999999</v>
      </c>
      <c r="CJ37" s="257">
        <f>SUM(S37:V37)</f>
        <v>-14971.56849</v>
      </c>
      <c r="CK37" s="257">
        <f>SUM(W37:Z37)</f>
        <v>-60668</v>
      </c>
      <c r="CL37" s="257">
        <f>SUM(AA37:AD37)</f>
        <v>-57265</v>
      </c>
      <c r="CM37" s="257">
        <f>SUM(AE37:AH37)</f>
        <v>-71826</v>
      </c>
      <c r="CN37" s="257">
        <f>SUM(AI37:AL37)</f>
        <v>-75871.197290000011</v>
      </c>
      <c r="CO37" s="257">
        <f>SUM(AM37:AP37)</f>
        <v>-71553.816090000008</v>
      </c>
      <c r="CP37" s="257">
        <f>SUM(AQ37:AT37)</f>
        <v>-119916.75188499999</v>
      </c>
      <c r="CQ37" s="257">
        <f>SUM(AU37:AX37)</f>
        <v>-68076.833094999995</v>
      </c>
      <c r="CR37" s="257">
        <f>SUM(AY37:BB37)</f>
        <v>-101064.89689499998</v>
      </c>
      <c r="CS37" s="257">
        <f>SUM(BC37:BF37)</f>
        <v>-85379.953565000003</v>
      </c>
      <c r="CT37" s="257">
        <f>SUM(BG37:BJ37)</f>
        <v>-35221.400354999998</v>
      </c>
      <c r="CU37" s="257">
        <f>SUM(BK37:BN37)</f>
        <v>-48216.088485</v>
      </c>
      <c r="CV37" s="257">
        <f>SUM(BO37:BR37)</f>
        <v>-85191.195235000007</v>
      </c>
      <c r="CW37" s="257">
        <f>SUM(BS37:BV37)</f>
        <v>-82929.597449999987</v>
      </c>
      <c r="CX37" s="257">
        <f>SUM(BW37:BZ37)</f>
        <v>-95954.034249999968</v>
      </c>
      <c r="CY37" s="14">
        <f>SUM(CA37:CD37)</f>
        <v>-98334.232170000003</v>
      </c>
      <c r="DA37" s="14"/>
      <c r="DB37" s="14"/>
      <c r="DC37" s="337"/>
    </row>
    <row r="38" spans="2:116">
      <c r="B38" s="12" t="str">
        <f>IF(Portfolio!$CE$3=SOURCE!$A$1,SOURCE!D58,SOURCE!E58)</f>
        <v>Imposto de renda e contribuição social diferidos</v>
      </c>
      <c r="C38" s="13">
        <v>2627.1375499999999</v>
      </c>
      <c r="D38" s="13">
        <v>-3452.9754900000003</v>
      </c>
      <c r="E38" s="13">
        <v>0</v>
      </c>
      <c r="F38" s="13">
        <v>1149.8379399999999</v>
      </c>
      <c r="G38" s="13">
        <v>-194.22054000000003</v>
      </c>
      <c r="H38" s="13">
        <v>-119.77945999999973</v>
      </c>
      <c r="I38" s="13">
        <v>-6411.5557599999975</v>
      </c>
      <c r="J38" s="13">
        <v>-4504.2654699999985</v>
      </c>
      <c r="K38" s="14">
        <v>-5710.2180099999978</v>
      </c>
      <c r="L38" s="14">
        <v>-5775.2190000000001</v>
      </c>
      <c r="M38" s="14">
        <v>-6358.7908999999963</v>
      </c>
      <c r="N38" s="14">
        <v>10763.66952999999</v>
      </c>
      <c r="O38" s="257">
        <v>407</v>
      </c>
      <c r="P38" s="257">
        <v>-76</v>
      </c>
      <c r="Q38" s="257">
        <v>-22992</v>
      </c>
      <c r="R38" s="257">
        <v>-50815</v>
      </c>
      <c r="S38" s="257">
        <v>-32219</v>
      </c>
      <c r="T38" s="257">
        <v>-25189</v>
      </c>
      <c r="U38" s="257">
        <v>-27001</v>
      </c>
      <c r="V38" s="257">
        <v>-20746</v>
      </c>
      <c r="W38" s="257">
        <v>-25017</v>
      </c>
      <c r="X38" s="257">
        <v>-4798</v>
      </c>
      <c r="Y38" s="257">
        <v>-19329</v>
      </c>
      <c r="Z38" s="257">
        <v>-7727</v>
      </c>
      <c r="AA38" s="257">
        <v>-18528</v>
      </c>
      <c r="AB38" s="257">
        <v>-13118</v>
      </c>
      <c r="AC38" s="257">
        <v>-12862</v>
      </c>
      <c r="AD38" s="257">
        <v>-8340</v>
      </c>
      <c r="AE38" s="257">
        <v>-3443</v>
      </c>
      <c r="AF38" s="257">
        <v>-9783</v>
      </c>
      <c r="AG38" s="257">
        <v>-8010</v>
      </c>
      <c r="AH38" s="257">
        <v>4583</v>
      </c>
      <c r="AI38" s="257">
        <v>-6973.5280949999997</v>
      </c>
      <c r="AJ38" s="257">
        <v>-10469.985095000002</v>
      </c>
      <c r="AK38" s="257">
        <v>-6995.1883099999995</v>
      </c>
      <c r="AL38" s="257">
        <v>1174.5880850000046</v>
      </c>
      <c r="AM38" s="257">
        <v>-5905.9209850000007</v>
      </c>
      <c r="AN38" s="257">
        <v>-2802.898365</v>
      </c>
      <c r="AO38" s="257">
        <v>-4139.4431149999982</v>
      </c>
      <c r="AP38" s="257">
        <v>1988.8590200000015</v>
      </c>
      <c r="AQ38" s="257">
        <v>-4976.4927900000012</v>
      </c>
      <c r="AR38" s="257">
        <v>-2025.6648700000001</v>
      </c>
      <c r="AS38" s="257">
        <v>768.25055000000066</v>
      </c>
      <c r="AT38" s="257">
        <v>-5651.1151</v>
      </c>
      <c r="AU38" s="257">
        <v>7408.5799299999981</v>
      </c>
      <c r="AV38" s="257">
        <v>-9756.5559250000006</v>
      </c>
      <c r="AW38" s="257">
        <v>1148.3755350000001</v>
      </c>
      <c r="AX38" s="257">
        <v>-1660.0060149999993</v>
      </c>
      <c r="AY38" s="257">
        <v>1825.088200000002</v>
      </c>
      <c r="AZ38" s="257">
        <v>-19103.916019999997</v>
      </c>
      <c r="BA38" s="257">
        <v>-5541.7679200000057</v>
      </c>
      <c r="BB38" s="257">
        <v>-2249.1016949999976</v>
      </c>
      <c r="BC38" s="257">
        <v>-4005.8063049999996</v>
      </c>
      <c r="BD38" s="257">
        <v>-1515.3321400000009</v>
      </c>
      <c r="BE38" s="257">
        <v>-4283.6039750000009</v>
      </c>
      <c r="BF38" s="257">
        <v>3373.9138000000003</v>
      </c>
      <c r="BG38" s="257">
        <v>-52863.068185000004</v>
      </c>
      <c r="BH38" s="257">
        <v>-58150.420774999999</v>
      </c>
      <c r="BI38" s="257">
        <v>-27178.42036499998</v>
      </c>
      <c r="BJ38" s="257">
        <v>64082.603369999983</v>
      </c>
      <c r="BK38" s="257">
        <v>-15161.040475</v>
      </c>
      <c r="BL38" s="257">
        <v>-267.84388499999977</v>
      </c>
      <c r="BM38" s="257">
        <v>-7631.19427</v>
      </c>
      <c r="BN38" s="257">
        <v>29942.363384999997</v>
      </c>
      <c r="BO38" s="257">
        <v>24296.439859999999</v>
      </c>
      <c r="BP38" s="257">
        <v>1591.6817999999971</v>
      </c>
      <c r="BQ38" s="257">
        <v>-4643.6174849999916</v>
      </c>
      <c r="BR38" s="257">
        <v>3299.5166049999934</v>
      </c>
      <c r="BS38" s="257">
        <v>-7424.4240449999988</v>
      </c>
      <c r="BT38" s="14">
        <v>-6349.5974800000022</v>
      </c>
      <c r="BU38" s="14">
        <v>-18231.059810000006</v>
      </c>
      <c r="BV38" s="14">
        <v>116.19176000000516</v>
      </c>
      <c r="BW38" s="14">
        <v>-31396.946359999998</v>
      </c>
      <c r="BX38" s="14">
        <v>-9201.0359700000081</v>
      </c>
      <c r="BY38" s="14">
        <v>73.966200000009849</v>
      </c>
      <c r="BZ38" s="14">
        <v>-39565.231010000003</v>
      </c>
      <c r="CA38" s="14">
        <v>-14473.70469</v>
      </c>
      <c r="CB38" s="14">
        <v>-5691.7069300000021</v>
      </c>
      <c r="CC38" s="14">
        <v>1624.889229999997</v>
      </c>
      <c r="CD38" s="14">
        <v>-69836.961859999981</v>
      </c>
      <c r="CE38" s="14"/>
      <c r="CF38" s="257">
        <f>+SUM(C38:F38)</f>
        <v>323.99999999999955</v>
      </c>
      <c r="CG38" s="257">
        <f>SUM(G38:J38)</f>
        <v>-11229.821229999996</v>
      </c>
      <c r="CH38" s="257">
        <f>SUM(K38:N38)</f>
        <v>-7080.558380000004</v>
      </c>
      <c r="CI38" s="257">
        <f>SUM(O38:R38)</f>
        <v>-73476</v>
      </c>
      <c r="CJ38" s="257">
        <f>SUM(S38:V38)</f>
        <v>-105155</v>
      </c>
      <c r="CK38" s="257">
        <f>SUM(W38:Z38)</f>
        <v>-56871</v>
      </c>
      <c r="CL38" s="257">
        <f>SUM(AA38:AD38)</f>
        <v>-52848</v>
      </c>
      <c r="CM38" s="257">
        <f>SUM(AE38:AH38)</f>
        <v>-16653</v>
      </c>
      <c r="CN38" s="257">
        <f>SUM(AI38:AL38)</f>
        <v>-23264.113415</v>
      </c>
      <c r="CO38" s="257">
        <f>SUM(AM38:AP38)</f>
        <v>-10859.403444999998</v>
      </c>
      <c r="CP38" s="257">
        <f>SUM(AQ38:AT38)</f>
        <v>-11885.022209999999</v>
      </c>
      <c r="CQ38" s="257">
        <f>SUM(AU38:AX38)</f>
        <v>-2859.6064750000014</v>
      </c>
      <c r="CR38" s="257">
        <f>SUM(AY38:BB38)</f>
        <v>-25069.697434999998</v>
      </c>
      <c r="CS38" s="257">
        <f>SUM(BC38:BF38)</f>
        <v>-6430.828620000002</v>
      </c>
      <c r="CT38" s="257">
        <f>SUM(BG38:BJ38)</f>
        <v>-74109.305955000003</v>
      </c>
      <c r="CU38" s="257">
        <f>SUM(BK38:BN38)</f>
        <v>6882.2847549999969</v>
      </c>
      <c r="CV38" s="257">
        <f>SUM(BO38:BR38)</f>
        <v>24544.020779999999</v>
      </c>
      <c r="CW38" s="257">
        <f>SUM(BS38:BV38)</f>
        <v>-31888.889575000001</v>
      </c>
      <c r="CX38" s="257">
        <f>SUM(BW38:BZ38)</f>
        <v>-80089.247139999992</v>
      </c>
      <c r="CY38" s="14">
        <f t="shared" ref="CY38" si="68">SUM(CA38:CD38)</f>
        <v>-88377.48424999998</v>
      </c>
      <c r="DA38" s="14"/>
      <c r="DB38" s="14"/>
      <c r="DC38" s="337"/>
    </row>
    <row r="39" spans="2:116">
      <c r="B39" s="12" t="str">
        <f>IF(Portfolio!$CE$3=SOURCE!$A$1,SOURCE!D59,SOURCE!E59)</f>
        <v>Participação dos acionistas minoritários</v>
      </c>
      <c r="C39" s="13">
        <v>-4280.5</v>
      </c>
      <c r="D39" s="13">
        <v>-1746.2755380783099</v>
      </c>
      <c r="E39" s="13">
        <v>-1140.2175586006899</v>
      </c>
      <c r="F39" s="13">
        <v>-885.88863853300097</v>
      </c>
      <c r="G39" s="13">
        <v>26</v>
      </c>
      <c r="H39" s="13">
        <v>-21</v>
      </c>
      <c r="I39" s="13">
        <v>-80.668330336939988</v>
      </c>
      <c r="J39" s="13">
        <v>-88.219852678569993</v>
      </c>
      <c r="K39" s="14">
        <v>-144.71072194631</v>
      </c>
      <c r="L39" s="14">
        <v>-172.4</v>
      </c>
      <c r="M39" s="14">
        <v>-201.00835382087979</v>
      </c>
      <c r="N39" s="14">
        <v>-247.89388687780036</v>
      </c>
      <c r="O39" s="257">
        <v>-228</v>
      </c>
      <c r="P39" s="257">
        <v>-228.48320069498803</v>
      </c>
      <c r="Q39" s="257">
        <v>89.152475274000892</v>
      </c>
      <c r="R39" s="257">
        <v>377.19763024476913</v>
      </c>
      <c r="S39" s="257">
        <v>-2764</v>
      </c>
      <c r="T39" s="257">
        <v>-2021</v>
      </c>
      <c r="U39" s="257">
        <v>-2584</v>
      </c>
      <c r="V39" s="257">
        <v>-3246</v>
      </c>
      <c r="W39" s="257">
        <v>-2738</v>
      </c>
      <c r="X39" s="257">
        <v>-2002</v>
      </c>
      <c r="Y39" s="257">
        <v>-3329</v>
      </c>
      <c r="Z39" s="257">
        <v>-2674</v>
      </c>
      <c r="AA39" s="257">
        <v>-1248</v>
      </c>
      <c r="AB39" s="257">
        <v>-19</v>
      </c>
      <c r="AC39" s="257">
        <v>-17</v>
      </c>
      <c r="AD39" s="257">
        <v>-23</v>
      </c>
      <c r="AE39" s="257">
        <v>-7</v>
      </c>
      <c r="AF39" s="257">
        <v>-9</v>
      </c>
      <c r="AG39" s="257">
        <v>-8.9</v>
      </c>
      <c r="AH39" s="257">
        <v>-14</v>
      </c>
      <c r="AI39" s="257">
        <v>-20.393571237252072</v>
      </c>
      <c r="AJ39" s="257">
        <v>-22.626951591437255</v>
      </c>
      <c r="AK39" s="257">
        <v>25.199943756426233</v>
      </c>
      <c r="AL39" s="257">
        <v>33.309499895060007</v>
      </c>
      <c r="AM39" s="257">
        <v>-18.284262107771916</v>
      </c>
      <c r="AN39" s="257">
        <v>93.759718771712187</v>
      </c>
      <c r="AO39" s="257">
        <v>126.82861948789883</v>
      </c>
      <c r="AP39" s="257">
        <v>23.587157863825151</v>
      </c>
      <c r="AQ39" s="257">
        <v>-51.021717354758451</v>
      </c>
      <c r="AR39" s="257">
        <v>-39.977136348710474</v>
      </c>
      <c r="AS39" s="257">
        <v>-40.413972106669732</v>
      </c>
      <c r="AT39" s="257">
        <v>270.56136456492067</v>
      </c>
      <c r="AU39" s="257">
        <v>-9.593916891569382</v>
      </c>
      <c r="AV39" s="257">
        <v>77.583003337020472</v>
      </c>
      <c r="AW39" s="257">
        <v>166.80408426365511</v>
      </c>
      <c r="AX39" s="257">
        <v>630.52733144973718</v>
      </c>
      <c r="AY39" s="257">
        <v>478.79808360245727</v>
      </c>
      <c r="AZ39" s="257">
        <v>670.23448164943204</v>
      </c>
      <c r="BA39" s="257">
        <v>585.60218699045936</v>
      </c>
      <c r="BB39" s="257">
        <v>640.20868157959433</v>
      </c>
      <c r="BC39" s="257">
        <v>615.49447383135998</v>
      </c>
      <c r="BD39" s="257">
        <v>601.73919323965492</v>
      </c>
      <c r="BE39" s="257">
        <v>543.70619738213861</v>
      </c>
      <c r="BF39" s="257">
        <v>42.030270963195704</v>
      </c>
      <c r="BG39" s="257">
        <v>25.943560719921862</v>
      </c>
      <c r="BH39" s="257">
        <v>66.482596954447004</v>
      </c>
      <c r="BI39" s="257">
        <v>57.325504285099335</v>
      </c>
      <c r="BJ39" s="257">
        <v>46.714368243821781</v>
      </c>
      <c r="BK39" s="257">
        <v>-13.248212360418034</v>
      </c>
      <c r="BL39" s="257">
        <v>-16.2493887219253</v>
      </c>
      <c r="BM39" s="257">
        <v>469.80127532172503</v>
      </c>
      <c r="BN39" s="257">
        <v>-38.931691655232164</v>
      </c>
      <c r="BO39" s="257">
        <v>-27.133277625191234</v>
      </c>
      <c r="BP39" s="257">
        <v>-31.820900679792434</v>
      </c>
      <c r="BQ39" s="257">
        <v>-34.508824442251992</v>
      </c>
      <c r="BR39" s="257">
        <v>-39.224523724592387</v>
      </c>
      <c r="BS39" s="257">
        <v>-36.40035507849057</v>
      </c>
      <c r="BT39" s="14">
        <v>-41.147135294980643</v>
      </c>
      <c r="BU39" s="14">
        <v>-42.210712722748127</v>
      </c>
      <c r="BV39" s="14">
        <v>-44.133113419243415</v>
      </c>
      <c r="BW39" s="14">
        <v>-39.450501832000796</v>
      </c>
      <c r="BX39" s="14">
        <v>-36.187451742973749</v>
      </c>
      <c r="BY39" s="14">
        <v>-43.574048745869121</v>
      </c>
      <c r="BZ39" s="14">
        <v>-52.393683171533809</v>
      </c>
      <c r="CA39" s="14">
        <v>-40.641789042998589</v>
      </c>
      <c r="CB39" s="14">
        <v>-23.451238386739526</v>
      </c>
      <c r="CC39" s="14">
        <v>-21.900363613717516</v>
      </c>
      <c r="CD39" s="14">
        <v>-27.350302933248315</v>
      </c>
      <c r="CE39" s="14"/>
      <c r="CF39" s="257">
        <f>+SUM(C39:F39)</f>
        <v>-8052.8817352120004</v>
      </c>
      <c r="CG39" s="257">
        <f>SUM(G39:J39)</f>
        <v>-163.88818301550998</v>
      </c>
      <c r="CH39" s="257">
        <f>SUM(K39:N39)</f>
        <v>-766.01296264499013</v>
      </c>
      <c r="CI39" s="257">
        <f>SUM(O39:R39)</f>
        <v>9.866904823782022</v>
      </c>
      <c r="CJ39" s="257">
        <f>SUM(S39:V39)</f>
        <v>-10615</v>
      </c>
      <c r="CK39" s="257">
        <f>SUM(W39:Z39)</f>
        <v>-10743</v>
      </c>
      <c r="CL39" s="257">
        <f>SUM(AA39:AD39)</f>
        <v>-1307</v>
      </c>
      <c r="CM39" s="257">
        <f>SUM(AE39:AH39)</f>
        <v>-38.9</v>
      </c>
      <c r="CN39" s="257">
        <f>SUM(AI39:AL39)</f>
        <v>15.488920822796917</v>
      </c>
      <c r="CO39" s="257">
        <f>SUM(AM39:AP39)</f>
        <v>225.89123401566425</v>
      </c>
      <c r="CP39" s="257">
        <f>SUM(AQ39:AT39)</f>
        <v>139.14853875478201</v>
      </c>
      <c r="CQ39" s="257">
        <f>SUM(AU39:AX39)</f>
        <v>865.3205021588434</v>
      </c>
      <c r="CR39" s="257">
        <f>SUM(AY39:BB39)</f>
        <v>2374.8434338219431</v>
      </c>
      <c r="CS39" s="257">
        <f>SUM(BC39:BF39)</f>
        <v>1802.9701354163492</v>
      </c>
      <c r="CT39" s="257">
        <f>SUM(BG39:BJ39)</f>
        <v>196.46603020328999</v>
      </c>
      <c r="CU39" s="257">
        <f>SUM(BK39:BN39)</f>
        <v>401.37198258414952</v>
      </c>
      <c r="CV39" s="257">
        <f>SUM(BO39:BR39)</f>
        <v>-132.68752647182805</v>
      </c>
      <c r="CW39" s="257">
        <f>SUM(BS39:BV39)</f>
        <v>-163.89131651546276</v>
      </c>
      <c r="CX39" s="257">
        <f>SUM(BW39:BZ39)</f>
        <v>-171.60568549237746</v>
      </c>
      <c r="CY39" s="14">
        <f>SUM(CA39:CD39)</f>
        <v>-113.34369397670395</v>
      </c>
      <c r="DA39" s="14"/>
      <c r="DB39" s="14"/>
      <c r="DC39" s="337"/>
    </row>
    <row r="40" spans="2:116">
      <c r="B40" s="20" t="str">
        <f>IF(Portfolio!$CE$3=SOURCE!$A$1,SOURCE!D60,SOURCE!E60)</f>
        <v>Lucro Líquido</v>
      </c>
      <c r="C40" s="21">
        <f t="shared" ref="C40:BE40" si="69">SUM(C36:C39)</f>
        <v>-5055.535312061611</v>
      </c>
      <c r="D40" s="21">
        <f t="shared" si="69"/>
        <v>-30619.848560533697</v>
      </c>
      <c r="E40" s="21">
        <f t="shared" si="69"/>
        <v>-8355.4542886671334</v>
      </c>
      <c r="F40" s="21">
        <f t="shared" si="69"/>
        <v>11841.111466090375</v>
      </c>
      <c r="G40" s="21">
        <f t="shared" si="69"/>
        <v>10355.528479160002</v>
      </c>
      <c r="H40" s="21">
        <f t="shared" si="69"/>
        <v>6675.0009808399836</v>
      </c>
      <c r="I40" s="21">
        <f t="shared" si="69"/>
        <v>-25348.308035223799</v>
      </c>
      <c r="J40" s="21">
        <f t="shared" si="69"/>
        <v>29474.186745032359</v>
      </c>
      <c r="K40" s="21">
        <f t="shared" si="69"/>
        <v>12962.647046891114</v>
      </c>
      <c r="L40" s="21">
        <f t="shared" si="69"/>
        <v>12738.296688136166</v>
      </c>
      <c r="M40" s="21">
        <f t="shared" si="69"/>
        <v>9086.4237942593354</v>
      </c>
      <c r="N40" s="21">
        <f t="shared" si="69"/>
        <v>39216.41255273034</v>
      </c>
      <c r="O40" s="225">
        <f t="shared" si="69"/>
        <v>44911.31471949839</v>
      </c>
      <c r="P40" s="225">
        <f t="shared" si="69"/>
        <v>46326.368199540309</v>
      </c>
      <c r="Q40" s="225">
        <f t="shared" si="69"/>
        <v>40857.141719798012</v>
      </c>
      <c r="R40" s="225">
        <f t="shared" si="69"/>
        <v>31245.076145244861</v>
      </c>
      <c r="S40" s="225">
        <f t="shared" si="69"/>
        <v>47496.96406211266</v>
      </c>
      <c r="T40" s="225">
        <f t="shared" si="69"/>
        <v>52183.750958633886</v>
      </c>
      <c r="U40" s="225">
        <f t="shared" si="69"/>
        <v>46355.043110000028</v>
      </c>
      <c r="V40" s="225">
        <f t="shared" si="69"/>
        <v>72347.719280000019</v>
      </c>
      <c r="W40" s="225">
        <f t="shared" si="69"/>
        <v>63721.965924999968</v>
      </c>
      <c r="X40" s="225">
        <f t="shared" si="69"/>
        <v>61071.821434999991</v>
      </c>
      <c r="Y40" s="225">
        <f t="shared" si="69"/>
        <v>65267.891284999991</v>
      </c>
      <c r="Z40" s="258">
        <f t="shared" si="69"/>
        <v>108113.42266000004</v>
      </c>
      <c r="AA40" s="258">
        <f t="shared" si="69"/>
        <v>124491.69376499997</v>
      </c>
      <c r="AB40" s="258">
        <f t="shared" si="69"/>
        <v>63102.685944999976</v>
      </c>
      <c r="AC40" s="258">
        <f t="shared" si="69"/>
        <v>72012.158895</v>
      </c>
      <c r="AD40" s="258">
        <f t="shared" si="69"/>
        <v>128449.27311500005</v>
      </c>
      <c r="AE40" s="258">
        <f t="shared" si="69"/>
        <v>70422.44716500002</v>
      </c>
      <c r="AF40" s="258">
        <f t="shared" si="69"/>
        <v>70343.531170000031</v>
      </c>
      <c r="AG40" s="258">
        <f t="shared" si="69"/>
        <v>86669.511574999982</v>
      </c>
      <c r="AH40" s="258">
        <f t="shared" si="69"/>
        <v>57148</v>
      </c>
      <c r="AI40" s="258">
        <f t="shared" si="69"/>
        <v>82285.617811282907</v>
      </c>
      <c r="AJ40" s="258">
        <f t="shared" si="69"/>
        <v>93374.673458988444</v>
      </c>
      <c r="AK40" s="258">
        <f t="shared" si="69"/>
        <v>68199.50090269692</v>
      </c>
      <c r="AL40" s="258">
        <f t="shared" si="69"/>
        <v>124202.40238590314</v>
      </c>
      <c r="AM40" s="258">
        <f t="shared" si="69"/>
        <v>69593.286927569818</v>
      </c>
      <c r="AN40" s="258">
        <f t="shared" si="69"/>
        <v>96333.345142972903</v>
      </c>
      <c r="AO40" s="258">
        <f t="shared" si="69"/>
        <v>58555.744732353538</v>
      </c>
      <c r="AP40" s="258">
        <f t="shared" si="69"/>
        <v>137702.59035074309</v>
      </c>
      <c r="AQ40" s="258">
        <f t="shared" si="69"/>
        <v>70078.993907766679</v>
      </c>
      <c r="AR40" s="258">
        <f t="shared" si="69"/>
        <v>98672.417671171803</v>
      </c>
      <c r="AS40" s="258">
        <f t="shared" si="69"/>
        <v>58030.013046346452</v>
      </c>
      <c r="AT40" s="258">
        <f t="shared" si="69"/>
        <v>85159.897478808154</v>
      </c>
      <c r="AU40" s="258">
        <f t="shared" si="69"/>
        <v>54277.03972220992</v>
      </c>
      <c r="AV40" s="258">
        <f t="shared" si="69"/>
        <v>104539.17265182505</v>
      </c>
      <c r="AW40" s="258">
        <f t="shared" si="69"/>
        <v>75552.102166951372</v>
      </c>
      <c r="AX40" s="258">
        <f t="shared" si="69"/>
        <v>135032.82152734904</v>
      </c>
      <c r="AY40" s="258">
        <f t="shared" si="69"/>
        <v>98133.826661125422</v>
      </c>
      <c r="AZ40" s="258">
        <f t="shared" si="69"/>
        <v>145676.29896572072</v>
      </c>
      <c r="BA40" s="258">
        <f t="shared" si="69"/>
        <v>116445.0626290424</v>
      </c>
      <c r="BB40" s="258">
        <f t="shared" si="69"/>
        <v>112692.66510965629</v>
      </c>
      <c r="BC40" s="258">
        <f t="shared" si="69"/>
        <v>91946.007791777767</v>
      </c>
      <c r="BD40" s="258">
        <f t="shared" si="69"/>
        <v>115239.09121948901</v>
      </c>
      <c r="BE40" s="258">
        <f t="shared" si="69"/>
        <v>121525.07845958618</v>
      </c>
      <c r="BF40" s="258">
        <f>SUM(BF36:BF39)</f>
        <v>142288.40092868815</v>
      </c>
      <c r="BG40" s="258">
        <f t="shared" ref="BG40:BJ40" si="70">SUM(BG36:BG39)</f>
        <v>177748.91887500428</v>
      </c>
      <c r="BH40" s="258">
        <f t="shared" si="70"/>
        <v>70802.044501336582</v>
      </c>
      <c r="BI40" s="258">
        <f t="shared" si="70"/>
        <v>568761.86396907596</v>
      </c>
      <c r="BJ40" s="258">
        <f t="shared" si="70"/>
        <v>146861.23971157946</v>
      </c>
      <c r="BK40" s="258">
        <f t="shared" ref="BK40:BP40" si="71">SUM(BK36:BK39)</f>
        <v>46307.907392304296</v>
      </c>
      <c r="BL40" s="258">
        <f t="shared" si="71"/>
        <v>93776.716856314306</v>
      </c>
      <c r="BM40" s="258">
        <f t="shared" si="71"/>
        <v>99404.068875726021</v>
      </c>
      <c r="BN40" s="258">
        <f t="shared" si="71"/>
        <v>213610.14461534191</v>
      </c>
      <c r="BO40" s="258">
        <f t="shared" si="71"/>
        <v>171578.95792198909</v>
      </c>
      <c r="BP40" s="258">
        <f t="shared" si="71"/>
        <v>172551.09832964625</v>
      </c>
      <c r="BQ40" s="258">
        <v>186097.97178691681</v>
      </c>
      <c r="BR40" s="258">
        <f t="shared" ref="BR40:BV40" si="72">SUM(BR36:BR39)</f>
        <v>239027.38822712292</v>
      </c>
      <c r="BS40" s="258">
        <f t="shared" si="72"/>
        <v>207202.47970011365</v>
      </c>
      <c r="BT40" s="339">
        <f t="shared" si="72"/>
        <v>247233.17696952901</v>
      </c>
      <c r="BU40" s="339">
        <f t="shared" si="72"/>
        <v>263373.98744630907</v>
      </c>
      <c r="BV40" s="339">
        <f t="shared" si="72"/>
        <v>302581.07439880777</v>
      </c>
      <c r="BW40" s="339">
        <f t="shared" ref="BW40:CB40" si="73">SUM(BW36:BW39)</f>
        <v>267028.29762422864</v>
      </c>
      <c r="BX40" s="339">
        <f t="shared" si="73"/>
        <v>281739.6596384226</v>
      </c>
      <c r="BY40" s="339">
        <f t="shared" si="73"/>
        <v>279569.12537672528</v>
      </c>
      <c r="BZ40" s="339">
        <f t="shared" si="73"/>
        <v>512476.94365364936</v>
      </c>
      <c r="CA40" s="339">
        <f t="shared" si="73"/>
        <v>234044.11873710356</v>
      </c>
      <c r="CB40" s="339">
        <f t="shared" si="73"/>
        <v>264367.28248540126</v>
      </c>
      <c r="CC40" s="339">
        <f t="shared" ref="CC40:CD40" si="74">SUM(CC36:CC39)</f>
        <v>221140.92813851815</v>
      </c>
      <c r="CD40" s="339">
        <f t="shared" si="74"/>
        <v>421567.39018128841</v>
      </c>
      <c r="CE40" s="14"/>
      <c r="CF40" s="258">
        <f t="shared" ref="CF40:CT40" si="75">SUM(CF36:CF39)</f>
        <v>-32189.726695171965</v>
      </c>
      <c r="CG40" s="258">
        <f t="shared" si="75"/>
        <v>21155.957859808568</v>
      </c>
      <c r="CH40" s="258">
        <f t="shared" si="75"/>
        <v>74003.780082016921</v>
      </c>
      <c r="CI40" s="258">
        <f t="shared" si="75"/>
        <v>163339.90078408143</v>
      </c>
      <c r="CJ40" s="258">
        <f t="shared" si="75"/>
        <v>218383.47741074674</v>
      </c>
      <c r="CK40" s="258">
        <f t="shared" si="75"/>
        <v>298175.10130500002</v>
      </c>
      <c r="CL40" s="258">
        <f t="shared" si="75"/>
        <v>388055.81172</v>
      </c>
      <c r="CM40" s="258">
        <f t="shared" si="75"/>
        <v>284583.48990999989</v>
      </c>
      <c r="CN40" s="258">
        <f t="shared" si="75"/>
        <v>368062.19455887139</v>
      </c>
      <c r="CO40" s="258">
        <f t="shared" si="75"/>
        <v>362184.96715363895</v>
      </c>
      <c r="CP40" s="258">
        <f t="shared" si="75"/>
        <v>311941.32210409344</v>
      </c>
      <c r="CQ40" s="258">
        <f t="shared" si="75"/>
        <v>369401.13606833515</v>
      </c>
      <c r="CR40" s="258">
        <f t="shared" si="75"/>
        <v>472947.85336554504</v>
      </c>
      <c r="CS40" s="258">
        <f t="shared" si="75"/>
        <v>470998.57839954126</v>
      </c>
      <c r="CT40" s="258">
        <f t="shared" si="75"/>
        <v>964174.06705699628</v>
      </c>
      <c r="CU40" s="258">
        <f>SUM(CU36:CU39)</f>
        <v>453098.83773968625</v>
      </c>
      <c r="CV40" s="258">
        <f t="shared" ref="CV40:CW40" si="76">SUM(CV36:CV39)</f>
        <v>769255.41626567533</v>
      </c>
      <c r="CW40" s="258">
        <f t="shared" si="76"/>
        <v>1020390.7185147596</v>
      </c>
      <c r="CX40" s="258">
        <f>SUM(CX36:CX39)</f>
        <v>1340814.0262930265</v>
      </c>
      <c r="CY40" s="339">
        <f>SUM(CY36:CY39)</f>
        <v>1141119.7195423108</v>
      </c>
      <c r="DA40" s="14"/>
      <c r="DB40" s="14"/>
      <c r="DC40" s="337"/>
      <c r="DI40" s="340"/>
    </row>
    <row r="41" spans="2:116" ht="12.75" thickBot="1">
      <c r="B41" s="17"/>
      <c r="C41" s="26"/>
      <c r="D41" s="26"/>
      <c r="E41" s="26"/>
      <c r="F41" s="26"/>
      <c r="G41" s="26"/>
      <c r="H41" s="26"/>
      <c r="I41" s="26"/>
      <c r="J41" s="26"/>
      <c r="K41" s="26"/>
      <c r="L41" s="26"/>
      <c r="M41" s="26"/>
      <c r="N41" s="26"/>
      <c r="O41" s="248"/>
      <c r="P41" s="248"/>
      <c r="Q41" s="248"/>
      <c r="R41" s="248"/>
      <c r="S41" s="248"/>
      <c r="T41" s="248"/>
      <c r="U41" s="248"/>
      <c r="V41" s="248"/>
      <c r="W41" s="248"/>
      <c r="X41" s="248"/>
      <c r="Y41" s="248"/>
      <c r="Z41" s="248"/>
      <c r="AA41" s="249"/>
      <c r="AB41" s="249"/>
      <c r="AC41" s="249"/>
      <c r="AD41" s="249"/>
      <c r="AE41" s="249"/>
      <c r="AF41" s="249"/>
      <c r="AG41" s="250"/>
      <c r="AH41" s="249"/>
      <c r="AI41" s="249"/>
      <c r="AJ41" s="249"/>
      <c r="AK41" s="249"/>
      <c r="AL41" s="249"/>
      <c r="AM41" s="249"/>
      <c r="AN41" s="249"/>
      <c r="AO41" s="249"/>
      <c r="AP41" s="249"/>
      <c r="AQ41" s="249"/>
      <c r="AR41" s="249"/>
      <c r="AS41" s="249"/>
      <c r="AT41" s="249"/>
      <c r="AU41" s="249"/>
      <c r="AV41" s="249"/>
      <c r="AW41" s="249"/>
      <c r="AX41" s="249"/>
      <c r="AY41" s="249"/>
      <c r="AZ41" s="249"/>
      <c r="BA41" s="250"/>
      <c r="BB41" s="250"/>
      <c r="BC41" s="250"/>
      <c r="BD41" s="250"/>
      <c r="BE41" s="250"/>
      <c r="BF41" s="250"/>
      <c r="BG41" s="250"/>
      <c r="BH41" s="250"/>
      <c r="BI41" s="250"/>
      <c r="BJ41" s="250"/>
      <c r="BK41" s="250"/>
      <c r="BL41" s="250"/>
      <c r="BM41" s="250"/>
      <c r="BN41" s="250"/>
      <c r="BO41" s="224"/>
      <c r="BP41" s="224"/>
      <c r="BR41" s="264"/>
      <c r="BS41" s="264"/>
      <c r="BT41" s="181"/>
      <c r="BU41" s="181"/>
      <c r="BV41" s="340"/>
      <c r="BW41" s="340"/>
      <c r="BX41" s="340"/>
      <c r="BY41" s="340"/>
      <c r="BZ41" s="340"/>
      <c r="CA41" s="340"/>
      <c r="CB41" s="340"/>
      <c r="CC41" s="340"/>
      <c r="CD41" s="340"/>
      <c r="CE41" s="14"/>
      <c r="CF41" s="250"/>
      <c r="CG41" s="336"/>
      <c r="CH41" s="336"/>
      <c r="CI41" s="336"/>
      <c r="CJ41" s="336"/>
      <c r="CK41" s="336"/>
      <c r="CL41" s="336"/>
      <c r="CM41" s="336"/>
      <c r="CN41" s="336"/>
      <c r="CO41" s="336"/>
      <c r="CP41" s="336"/>
      <c r="CQ41" s="336"/>
      <c r="CR41" s="336"/>
      <c r="CS41" s="336"/>
      <c r="CT41" s="336"/>
      <c r="CU41" s="336"/>
      <c r="CV41" s="336"/>
      <c r="CW41" s="336"/>
    </row>
    <row r="42" spans="2:116">
      <c r="B42" s="28" t="str">
        <f>IF(Portfolio!$CE$3=SOURCE!$A$1,SOURCE!D62,SOURCE!E62)</f>
        <v>Lucro Líquido</v>
      </c>
      <c r="C42" s="29">
        <f t="shared" ref="C42:BL42" si="77">+C40</f>
        <v>-5055.535312061611</v>
      </c>
      <c r="D42" s="29">
        <f t="shared" si="77"/>
        <v>-30619.848560533697</v>
      </c>
      <c r="E42" s="29">
        <f t="shared" si="77"/>
        <v>-8355.4542886671334</v>
      </c>
      <c r="F42" s="29">
        <f t="shared" si="77"/>
        <v>11841.111466090375</v>
      </c>
      <c r="G42" s="29">
        <f t="shared" si="77"/>
        <v>10355.528479160002</v>
      </c>
      <c r="H42" s="29">
        <f t="shared" si="77"/>
        <v>6675.0009808399836</v>
      </c>
      <c r="I42" s="29">
        <f t="shared" si="77"/>
        <v>-25348.308035223799</v>
      </c>
      <c r="J42" s="29">
        <f t="shared" si="77"/>
        <v>29474.186745032359</v>
      </c>
      <c r="K42" s="29">
        <f t="shared" si="77"/>
        <v>12962.647046891114</v>
      </c>
      <c r="L42" s="29">
        <f t="shared" si="77"/>
        <v>12738.296688136166</v>
      </c>
      <c r="M42" s="29">
        <f t="shared" si="77"/>
        <v>9086.4237942593354</v>
      </c>
      <c r="N42" s="29">
        <f t="shared" si="77"/>
        <v>39216.41255273034</v>
      </c>
      <c r="O42" s="251">
        <f t="shared" si="77"/>
        <v>44911.31471949839</v>
      </c>
      <c r="P42" s="251">
        <f t="shared" si="77"/>
        <v>46326.368199540309</v>
      </c>
      <c r="Q42" s="251">
        <f t="shared" si="77"/>
        <v>40857.141719798012</v>
      </c>
      <c r="R42" s="251">
        <f t="shared" si="77"/>
        <v>31245.076145244861</v>
      </c>
      <c r="S42" s="251">
        <f t="shared" si="77"/>
        <v>47496.96406211266</v>
      </c>
      <c r="T42" s="251">
        <f t="shared" si="77"/>
        <v>52183.750958633886</v>
      </c>
      <c r="U42" s="251">
        <f t="shared" si="77"/>
        <v>46355.043110000028</v>
      </c>
      <c r="V42" s="251">
        <f t="shared" si="77"/>
        <v>72347.719280000019</v>
      </c>
      <c r="W42" s="251">
        <f t="shared" si="77"/>
        <v>63721.965924999968</v>
      </c>
      <c r="X42" s="251">
        <f t="shared" si="77"/>
        <v>61071.821434999991</v>
      </c>
      <c r="Y42" s="251">
        <f t="shared" si="77"/>
        <v>65267.891284999991</v>
      </c>
      <c r="Z42" s="251">
        <f t="shared" si="77"/>
        <v>108113.42266000004</v>
      </c>
      <c r="AA42" s="252">
        <f t="shared" si="77"/>
        <v>124491.69376499997</v>
      </c>
      <c r="AB42" s="252">
        <f t="shared" si="77"/>
        <v>63102.685944999976</v>
      </c>
      <c r="AC42" s="252">
        <f t="shared" si="77"/>
        <v>72012.158895</v>
      </c>
      <c r="AD42" s="252">
        <f t="shared" si="77"/>
        <v>128449.27311500005</v>
      </c>
      <c r="AE42" s="252">
        <f t="shared" si="77"/>
        <v>70422.44716500002</v>
      </c>
      <c r="AF42" s="252">
        <f t="shared" si="77"/>
        <v>70343.531170000031</v>
      </c>
      <c r="AG42" s="252">
        <f t="shared" si="77"/>
        <v>86669.511574999982</v>
      </c>
      <c r="AH42" s="252">
        <f t="shared" si="77"/>
        <v>57148</v>
      </c>
      <c r="AI42" s="252">
        <f t="shared" si="77"/>
        <v>82285.617811282907</v>
      </c>
      <c r="AJ42" s="252">
        <f t="shared" si="77"/>
        <v>93374.673458988444</v>
      </c>
      <c r="AK42" s="252">
        <f t="shared" si="77"/>
        <v>68199.50090269692</v>
      </c>
      <c r="AL42" s="252">
        <f t="shared" si="77"/>
        <v>124202.40238590314</v>
      </c>
      <c r="AM42" s="252">
        <f t="shared" si="77"/>
        <v>69593.286927569818</v>
      </c>
      <c r="AN42" s="252">
        <f t="shared" si="77"/>
        <v>96333.345142972903</v>
      </c>
      <c r="AO42" s="252">
        <f t="shared" si="77"/>
        <v>58555.744732353538</v>
      </c>
      <c r="AP42" s="252">
        <f t="shared" si="77"/>
        <v>137702.59035074309</v>
      </c>
      <c r="AQ42" s="252">
        <f t="shared" si="77"/>
        <v>70078.993907766679</v>
      </c>
      <c r="AR42" s="252">
        <f t="shared" si="77"/>
        <v>98672.417671171803</v>
      </c>
      <c r="AS42" s="252">
        <f t="shared" si="77"/>
        <v>58030.013046346452</v>
      </c>
      <c r="AT42" s="252">
        <f t="shared" si="77"/>
        <v>85159.897478808154</v>
      </c>
      <c r="AU42" s="252">
        <f t="shared" si="77"/>
        <v>54277.03972220992</v>
      </c>
      <c r="AV42" s="252">
        <f t="shared" si="77"/>
        <v>104539.17265182505</v>
      </c>
      <c r="AW42" s="252">
        <f t="shared" si="77"/>
        <v>75552.102166951372</v>
      </c>
      <c r="AX42" s="252">
        <f t="shared" si="77"/>
        <v>135032.82152734904</v>
      </c>
      <c r="AY42" s="252">
        <f t="shared" si="77"/>
        <v>98133.826661125422</v>
      </c>
      <c r="AZ42" s="252">
        <f t="shared" si="77"/>
        <v>145676.29896572072</v>
      </c>
      <c r="BA42" s="252">
        <f t="shared" si="77"/>
        <v>116445.0626290424</v>
      </c>
      <c r="BB42" s="252">
        <f t="shared" si="77"/>
        <v>112692.66510965629</v>
      </c>
      <c r="BC42" s="252">
        <f t="shared" si="77"/>
        <v>91946.007791777767</v>
      </c>
      <c r="BD42" s="252">
        <f t="shared" si="77"/>
        <v>115239.09121948901</v>
      </c>
      <c r="BE42" s="252">
        <f t="shared" si="77"/>
        <v>121525.07845958618</v>
      </c>
      <c r="BF42" s="252">
        <f t="shared" si="77"/>
        <v>142288.40092868815</v>
      </c>
      <c r="BG42" s="252">
        <f t="shared" si="77"/>
        <v>177748.91887500428</v>
      </c>
      <c r="BH42" s="252">
        <f t="shared" si="77"/>
        <v>70802.044501336582</v>
      </c>
      <c r="BI42" s="252">
        <f t="shared" si="77"/>
        <v>568761.86396907596</v>
      </c>
      <c r="BJ42" s="253">
        <f t="shared" si="77"/>
        <v>146861.23971157946</v>
      </c>
      <c r="BK42" s="253">
        <f t="shared" si="77"/>
        <v>46307.907392304296</v>
      </c>
      <c r="BL42" s="253">
        <f t="shared" si="77"/>
        <v>93776.716856314306</v>
      </c>
      <c r="BM42" s="253">
        <f>+BM40</f>
        <v>99404.068875726021</v>
      </c>
      <c r="BN42" s="253">
        <f>+BN40</f>
        <v>213610.14461534191</v>
      </c>
      <c r="BO42" s="253">
        <f>+BO40</f>
        <v>171578.95792198909</v>
      </c>
      <c r="BP42" s="253">
        <f>+BP40</f>
        <v>172551.09832964625</v>
      </c>
      <c r="BQ42" s="253">
        <f>+BQ40</f>
        <v>186097.97178691681</v>
      </c>
      <c r="BR42" s="253">
        <f t="shared" ref="BR42:BS42" si="78">+BR40</f>
        <v>239027.38822712292</v>
      </c>
      <c r="BS42" s="253">
        <f t="shared" si="78"/>
        <v>207202.47970011365</v>
      </c>
      <c r="BT42" s="341">
        <f t="shared" ref="BT42:BU42" si="79">+BT40</f>
        <v>247233.17696952901</v>
      </c>
      <c r="BU42" s="341">
        <f t="shared" si="79"/>
        <v>263373.98744630907</v>
      </c>
      <c r="BV42" s="341">
        <f t="shared" ref="BV42:BW42" si="80">+BV40</f>
        <v>302581.07439880777</v>
      </c>
      <c r="BW42" s="341">
        <f t="shared" si="80"/>
        <v>267028.29762422864</v>
      </c>
      <c r="BX42" s="341">
        <f t="shared" ref="BX42:BY42" si="81">+BX40</f>
        <v>281739.6596384226</v>
      </c>
      <c r="BY42" s="341">
        <f t="shared" si="81"/>
        <v>279569.12537672528</v>
      </c>
      <c r="BZ42" s="341">
        <f t="shared" ref="BZ42:CD42" si="82">+BZ40</f>
        <v>512476.94365364936</v>
      </c>
      <c r="CA42" s="341">
        <f t="shared" si="82"/>
        <v>234044.11873710356</v>
      </c>
      <c r="CB42" s="341">
        <f t="shared" si="82"/>
        <v>264367.28248540126</v>
      </c>
      <c r="CC42" s="341">
        <f t="shared" si="82"/>
        <v>221140.92813851815</v>
      </c>
      <c r="CD42" s="341">
        <f t="shared" si="82"/>
        <v>421567.39018128841</v>
      </c>
      <c r="CE42" s="14"/>
      <c r="CF42" s="253">
        <f t="shared" ref="CF42:CT42" si="83">+CF40</f>
        <v>-32189.726695171965</v>
      </c>
      <c r="CG42" s="253">
        <f t="shared" si="83"/>
        <v>21155.957859808568</v>
      </c>
      <c r="CH42" s="253">
        <f t="shared" si="83"/>
        <v>74003.780082016921</v>
      </c>
      <c r="CI42" s="253">
        <f t="shared" si="83"/>
        <v>163339.90078408143</v>
      </c>
      <c r="CJ42" s="253">
        <f t="shared" si="83"/>
        <v>218383.47741074674</v>
      </c>
      <c r="CK42" s="253">
        <f t="shared" si="83"/>
        <v>298175.10130500002</v>
      </c>
      <c r="CL42" s="253">
        <f t="shared" si="83"/>
        <v>388055.81172</v>
      </c>
      <c r="CM42" s="253">
        <f t="shared" si="83"/>
        <v>284583.48990999989</v>
      </c>
      <c r="CN42" s="253">
        <f t="shared" si="83"/>
        <v>368062.19455887139</v>
      </c>
      <c r="CO42" s="253">
        <f t="shared" si="83"/>
        <v>362184.96715363895</v>
      </c>
      <c r="CP42" s="253">
        <f t="shared" si="83"/>
        <v>311941.32210409344</v>
      </c>
      <c r="CQ42" s="253">
        <f t="shared" si="83"/>
        <v>369401.13606833515</v>
      </c>
      <c r="CR42" s="253">
        <f t="shared" si="83"/>
        <v>472947.85336554504</v>
      </c>
      <c r="CS42" s="253">
        <f t="shared" si="83"/>
        <v>470998.57839954126</v>
      </c>
      <c r="CT42" s="253">
        <f t="shared" si="83"/>
        <v>964174.06705699628</v>
      </c>
      <c r="CU42" s="253">
        <f>+CU40</f>
        <v>453098.83773968625</v>
      </c>
      <c r="CV42" s="253">
        <f>+CV40</f>
        <v>769255.41626567533</v>
      </c>
      <c r="CW42" s="253">
        <f>+CW40</f>
        <v>1020390.7185147596</v>
      </c>
      <c r="CX42" s="253">
        <f>+CX40</f>
        <v>1340814.0262930265</v>
      </c>
      <c r="CY42" s="341">
        <f>+CY40</f>
        <v>1141119.7195423108</v>
      </c>
    </row>
    <row r="43" spans="2:116">
      <c r="B43" s="30" t="str">
        <f>IF(Portfolio!$CE$3=SOURCE!$A$1,SOURCE!D63,SOURCE!E63)</f>
        <v xml:space="preserve">Margem Líquida </v>
      </c>
      <c r="C43" s="31">
        <f t="shared" ref="C43:BN43" si="84">+C42/C18</f>
        <v>-0.11054651204392023</v>
      </c>
      <c r="D43" s="31">
        <f t="shared" si="84"/>
        <v>-0.47773714471833167</v>
      </c>
      <c r="E43" s="31">
        <f t="shared" si="84"/>
        <v>-0.13627720441652036</v>
      </c>
      <c r="F43" s="31">
        <f t="shared" si="84"/>
        <v>0.14469905709293981</v>
      </c>
      <c r="G43" s="31">
        <f t="shared" si="84"/>
        <v>0.14717128198602297</v>
      </c>
      <c r="H43" s="31">
        <f t="shared" si="84"/>
        <v>8.4747200012880677E-2</v>
      </c>
      <c r="I43" s="31">
        <f t="shared" si="84"/>
        <v>-0.29788515096347901</v>
      </c>
      <c r="J43" s="31">
        <f t="shared" si="84"/>
        <v>0.28848256824683666</v>
      </c>
      <c r="K43" s="31">
        <f t="shared" si="84"/>
        <v>0.1602458409433167</v>
      </c>
      <c r="L43" s="31">
        <f t="shared" si="84"/>
        <v>0.12235843113132794</v>
      </c>
      <c r="M43" s="31">
        <f t="shared" si="84"/>
        <v>8.9876800492679487E-2</v>
      </c>
      <c r="N43" s="31">
        <f t="shared" si="84"/>
        <v>0.31339595151014765</v>
      </c>
      <c r="O43" s="245">
        <f t="shared" si="84"/>
        <v>0.44492442907110213</v>
      </c>
      <c r="P43" s="245">
        <f t="shared" si="84"/>
        <v>0.43268066127208493</v>
      </c>
      <c r="Q43" s="245">
        <f t="shared" si="84"/>
        <v>0.35032259886600947</v>
      </c>
      <c r="R43" s="245">
        <f t="shared" si="84"/>
        <v>0.19763286823363044</v>
      </c>
      <c r="S43" s="245">
        <f t="shared" si="84"/>
        <v>0.34827025580231424</v>
      </c>
      <c r="T43" s="245">
        <f t="shared" si="84"/>
        <v>0.36467746931611084</v>
      </c>
      <c r="U43" s="245">
        <f t="shared" si="84"/>
        <v>0.31639066745657929</v>
      </c>
      <c r="V43" s="245">
        <f t="shared" si="84"/>
        <v>0.40556446134300289</v>
      </c>
      <c r="W43" s="245">
        <f t="shared" si="84"/>
        <v>0.40378156225315226</v>
      </c>
      <c r="X43" s="245">
        <f t="shared" si="84"/>
        <v>0.38486967746344231</v>
      </c>
      <c r="Y43" s="245">
        <f t="shared" si="84"/>
        <v>0.39399115268242946</v>
      </c>
      <c r="Z43" s="245">
        <f t="shared" si="84"/>
        <v>0.55700309759539401</v>
      </c>
      <c r="AA43" s="246">
        <f t="shared" si="84"/>
        <v>0.38500756664715879</v>
      </c>
      <c r="AB43" s="246">
        <f t="shared" si="84"/>
        <v>0.32904253003463269</v>
      </c>
      <c r="AC43" s="246">
        <f t="shared" si="84"/>
        <v>0.3506593390061663</v>
      </c>
      <c r="AD43" s="246">
        <f t="shared" si="84"/>
        <v>0.5321338433675058</v>
      </c>
      <c r="AE43" s="246">
        <f t="shared" si="84"/>
        <v>0.31502378167084483</v>
      </c>
      <c r="AF43" s="246">
        <f t="shared" si="84"/>
        <v>0.2962799310720533</v>
      </c>
      <c r="AG43" s="246">
        <f t="shared" si="84"/>
        <v>0.3485596948181926</v>
      </c>
      <c r="AH43" s="246">
        <f t="shared" si="84"/>
        <v>0.21276643273329734</v>
      </c>
      <c r="AI43" s="246">
        <f t="shared" si="84"/>
        <v>0.31986808393324456</v>
      </c>
      <c r="AJ43" s="246">
        <f t="shared" si="84"/>
        <v>0.34269160268003135</v>
      </c>
      <c r="AK43" s="246">
        <f t="shared" si="84"/>
        <v>0.24518121396939763</v>
      </c>
      <c r="AL43" s="246">
        <f t="shared" si="84"/>
        <v>0.38512917201279384</v>
      </c>
      <c r="AM43" s="246">
        <f t="shared" si="84"/>
        <v>0.26291173117791844</v>
      </c>
      <c r="AN43" s="246">
        <f t="shared" si="84"/>
        <v>0.37270620656019582</v>
      </c>
      <c r="AO43" s="246">
        <f t="shared" si="84"/>
        <v>0.22292235771291055</v>
      </c>
      <c r="AP43" s="246">
        <f t="shared" si="84"/>
        <v>0.45965062619552727</v>
      </c>
      <c r="AQ43" s="246">
        <f t="shared" si="84"/>
        <v>0.25133800926581701</v>
      </c>
      <c r="AR43" s="246">
        <f t="shared" si="84"/>
        <v>0.36573791125429006</v>
      </c>
      <c r="AS43" s="246">
        <f t="shared" si="84"/>
        <v>0.21486860189384446</v>
      </c>
      <c r="AT43" s="246">
        <f t="shared" si="84"/>
        <v>0.27376704031022719</v>
      </c>
      <c r="AU43" s="246">
        <f t="shared" si="84"/>
        <v>0.19472757470928675</v>
      </c>
      <c r="AV43" s="246">
        <f t="shared" si="84"/>
        <v>0.36870117446034695</v>
      </c>
      <c r="AW43" s="246">
        <f t="shared" si="84"/>
        <v>0.2593647667647962</v>
      </c>
      <c r="AX43" s="246">
        <f t="shared" si="84"/>
        <v>0.41740624296478118</v>
      </c>
      <c r="AY43" s="246">
        <f t="shared" si="84"/>
        <v>0.33591217567522513</v>
      </c>
      <c r="AZ43" s="246">
        <f t="shared" si="84"/>
        <v>0.47543974512683268</v>
      </c>
      <c r="BA43" s="246">
        <f t="shared" si="84"/>
        <v>0.38286930104491002</v>
      </c>
      <c r="BB43" s="246">
        <f t="shared" si="84"/>
        <v>0.32367192096633435</v>
      </c>
      <c r="BC43" s="246">
        <f t="shared" si="84"/>
        <v>0.29865999871285775</v>
      </c>
      <c r="BD43" s="246">
        <f t="shared" si="84"/>
        <v>0.35473146922701765</v>
      </c>
      <c r="BE43" s="246">
        <f t="shared" si="84"/>
        <v>0.36982895173617381</v>
      </c>
      <c r="BF43" s="246">
        <f t="shared" si="84"/>
        <v>0.38719586040158188</v>
      </c>
      <c r="BG43" s="246">
        <f t="shared" si="84"/>
        <v>0.54530108607360106</v>
      </c>
      <c r="BH43" s="246">
        <f t="shared" si="84"/>
        <v>0.27544156993943092</v>
      </c>
      <c r="BI43" s="246">
        <f t="shared" si="84"/>
        <v>0.55657655639790016</v>
      </c>
      <c r="BJ43" s="247">
        <f t="shared" si="84"/>
        <v>0.48692599355748106</v>
      </c>
      <c r="BK43" s="247">
        <f t="shared" si="84"/>
        <v>0.17409999436207763</v>
      </c>
      <c r="BL43" s="247">
        <f t="shared" si="84"/>
        <v>0.34031095271737832</v>
      </c>
      <c r="BM43" s="247">
        <f t="shared" si="84"/>
        <v>0.30845888658285187</v>
      </c>
      <c r="BN43" s="247">
        <f t="shared" si="84"/>
        <v>0.47923215921444356</v>
      </c>
      <c r="BO43" s="247">
        <f t="shared" ref="BO43:BP43" si="85">+BO42/BO18</f>
        <v>0.40848251986198769</v>
      </c>
      <c r="BP43" s="247">
        <f t="shared" si="85"/>
        <v>0.39524735949522033</v>
      </c>
      <c r="BQ43" s="247">
        <f t="shared" ref="BQ43" si="86">+BQ42/BQ18</f>
        <v>0.40848873430323546</v>
      </c>
      <c r="BR43" s="247">
        <f t="shared" ref="BR43:BY43" si="87">BR$42/BR$18</f>
        <v>0.46652730597763276</v>
      </c>
      <c r="BS43" s="247">
        <f t="shared" si="87"/>
        <v>0.43939817400484671</v>
      </c>
      <c r="BT43" s="342">
        <f t="shared" si="87"/>
        <v>0.49220429698463197</v>
      </c>
      <c r="BU43" s="342">
        <f t="shared" si="87"/>
        <v>0.51467869106287267</v>
      </c>
      <c r="BV43" s="342">
        <f t="shared" si="87"/>
        <v>0.53032591356956182</v>
      </c>
      <c r="BW43" s="342">
        <f t="shared" si="87"/>
        <v>0.50996708865423812</v>
      </c>
      <c r="BX43" s="342">
        <f t="shared" si="87"/>
        <v>0.52201909492382326</v>
      </c>
      <c r="BY43" s="342">
        <f t="shared" si="87"/>
        <v>0.51282355072889729</v>
      </c>
      <c r="BZ43" s="342">
        <f t="shared" ref="BZ43:CD43" si="88">BZ$42/BZ$18</f>
        <v>0.54734146337342293</v>
      </c>
      <c r="CA43" s="342">
        <f t="shared" si="88"/>
        <v>0.44522458990222524</v>
      </c>
      <c r="CB43" s="342">
        <f t="shared" si="88"/>
        <v>0.38090186309364193</v>
      </c>
      <c r="CC43" s="342">
        <f t="shared" si="88"/>
        <v>0.35810102268803856</v>
      </c>
      <c r="CD43" s="342">
        <f t="shared" si="88"/>
        <v>0.46746705839836283</v>
      </c>
      <c r="CE43" s="14"/>
      <c r="CF43" s="247">
        <f t="shared" ref="CF43:CV43" si="89">+CF42/CF18</f>
        <v>-0.12724691863257057</v>
      </c>
      <c r="CG43" s="247">
        <f t="shared" si="89"/>
        <v>6.2890895247278769E-2</v>
      </c>
      <c r="CH43" s="247">
        <f t="shared" si="89"/>
        <v>0.17995668365850634</v>
      </c>
      <c r="CI43" s="247">
        <f t="shared" si="89"/>
        <v>0.33836457052325308</v>
      </c>
      <c r="CJ43" s="247">
        <f t="shared" si="89"/>
        <v>0.36133770474338517</v>
      </c>
      <c r="CK43" s="247">
        <f t="shared" si="89"/>
        <v>0.44092340165261001</v>
      </c>
      <c r="CL43" s="247">
        <f t="shared" si="89"/>
        <v>0.40343775912127827</v>
      </c>
      <c r="CM43" s="247">
        <f t="shared" si="89"/>
        <v>0.29092138987669447</v>
      </c>
      <c r="CN43" s="247">
        <f t="shared" si="89"/>
        <v>0.32560984426199469</v>
      </c>
      <c r="CO43" s="247">
        <f t="shared" si="89"/>
        <v>0.33367993034982113</v>
      </c>
      <c r="CP43" s="247">
        <f t="shared" si="89"/>
        <v>0.27611467597901962</v>
      </c>
      <c r="CQ43" s="247">
        <f t="shared" si="89"/>
        <v>0.31383158479484996</v>
      </c>
      <c r="CR43" s="247">
        <f t="shared" si="89"/>
        <v>0.37810059418528486</v>
      </c>
      <c r="CS43" s="247">
        <f t="shared" si="89"/>
        <v>0.35445219115541066</v>
      </c>
      <c r="CT43" s="247">
        <f t="shared" si="89"/>
        <v>0.50572560099716868</v>
      </c>
      <c r="CU43" s="247">
        <f t="shared" si="89"/>
        <v>0.3459982311260919</v>
      </c>
      <c r="CV43" s="247">
        <f t="shared" si="89"/>
        <v>0.42161700188711926</v>
      </c>
      <c r="CW43" s="247">
        <f>+CW42/CW18</f>
        <v>0.49626531479114805</v>
      </c>
      <c r="CX43" s="247">
        <f>+CX42/CX18</f>
        <v>0.52688618617228233</v>
      </c>
      <c r="CY43" s="342">
        <f>+CY42/CY18</f>
        <v>0.41660655488502191</v>
      </c>
      <c r="CZ43" s="361"/>
    </row>
    <row r="44" spans="2:116">
      <c r="B44" s="32" t="str">
        <f>IF(Portfolio!$CE$3=SOURCE!$A$1,SOURCE!D64,SOURCE!E64)</f>
        <v>Lucro Líquido Ajustado</v>
      </c>
      <c r="C44" s="243">
        <f t="shared" ref="C44:BL44" si="90">C40-C20</f>
        <v>-5055.535312061611</v>
      </c>
      <c r="D44" s="243">
        <f t="shared" si="90"/>
        <v>-30619.848560533697</v>
      </c>
      <c r="E44" s="243">
        <f t="shared" si="90"/>
        <v>-8355.4542886671334</v>
      </c>
      <c r="F44" s="243">
        <f t="shared" si="90"/>
        <v>11841.111466090375</v>
      </c>
      <c r="G44" s="243">
        <f t="shared" si="90"/>
        <v>10355.528479160002</v>
      </c>
      <c r="H44" s="243">
        <f t="shared" si="90"/>
        <v>6675.0009808399836</v>
      </c>
      <c r="I44" s="243">
        <f t="shared" si="90"/>
        <v>-25348.308035223799</v>
      </c>
      <c r="J44" s="243">
        <f t="shared" si="90"/>
        <v>29474.186745032359</v>
      </c>
      <c r="K44" s="243">
        <f t="shared" si="90"/>
        <v>13280.568621891114</v>
      </c>
      <c r="L44" s="243">
        <f t="shared" si="90"/>
        <v>13056.218263136167</v>
      </c>
      <c r="M44" s="243">
        <f t="shared" si="90"/>
        <v>9404.3453692593357</v>
      </c>
      <c r="N44" s="243">
        <f t="shared" si="90"/>
        <v>39534.334127730341</v>
      </c>
      <c r="O44" s="243">
        <f t="shared" si="90"/>
        <v>45421.31471949839</v>
      </c>
      <c r="P44" s="243">
        <f t="shared" si="90"/>
        <v>47133.607399540313</v>
      </c>
      <c r="Q44" s="243">
        <f t="shared" si="90"/>
        <v>41908.141719798012</v>
      </c>
      <c r="R44" s="243">
        <f t="shared" si="90"/>
        <v>32292.076145244861</v>
      </c>
      <c r="S44" s="243">
        <f t="shared" si="90"/>
        <v>48661.021062112661</v>
      </c>
      <c r="T44" s="243">
        <f t="shared" si="90"/>
        <v>53563.743958633888</v>
      </c>
      <c r="U44" s="243">
        <f t="shared" si="90"/>
        <v>47737.043110000028</v>
      </c>
      <c r="V44" s="243">
        <f t="shared" si="90"/>
        <v>74096.719280000019</v>
      </c>
      <c r="W44" s="243">
        <f t="shared" si="90"/>
        <v>65066.965924999968</v>
      </c>
      <c r="X44" s="243">
        <f t="shared" si="90"/>
        <v>63235.821434999991</v>
      </c>
      <c r="Y44" s="243">
        <f t="shared" si="90"/>
        <v>67307.891284999991</v>
      </c>
      <c r="Z44" s="243">
        <f t="shared" si="90"/>
        <v>110225.42266000004</v>
      </c>
      <c r="AA44" s="243">
        <f t="shared" si="90"/>
        <v>126592.69376499997</v>
      </c>
      <c r="AB44" s="243">
        <f t="shared" si="90"/>
        <v>65884.685944999976</v>
      </c>
      <c r="AC44" s="243">
        <f t="shared" si="90"/>
        <v>74336.158895</v>
      </c>
      <c r="AD44" s="243">
        <f t="shared" si="90"/>
        <v>130773.27311500005</v>
      </c>
      <c r="AE44" s="243">
        <f t="shared" si="90"/>
        <v>72746.44716500002</v>
      </c>
      <c r="AF44" s="243">
        <f t="shared" si="90"/>
        <v>72782.531170000031</v>
      </c>
      <c r="AG44" s="243">
        <f t="shared" si="90"/>
        <v>89731.511574999982</v>
      </c>
      <c r="AH44" s="243">
        <f t="shared" si="90"/>
        <v>60357</v>
      </c>
      <c r="AI44" s="243">
        <f t="shared" si="90"/>
        <v>85371.100021282909</v>
      </c>
      <c r="AJ44" s="243">
        <f t="shared" si="90"/>
        <v>96915.089358988451</v>
      </c>
      <c r="AK44" s="243">
        <f t="shared" si="90"/>
        <v>72244.652092696924</v>
      </c>
      <c r="AL44" s="243">
        <f t="shared" si="90"/>
        <v>128210.35435590314</v>
      </c>
      <c r="AM44" s="243">
        <f t="shared" si="90"/>
        <v>73522.970357569822</v>
      </c>
      <c r="AN44" s="243">
        <f t="shared" si="90"/>
        <v>99354.86012297291</v>
      </c>
      <c r="AO44" s="243">
        <f t="shared" si="90"/>
        <v>61416.93475235354</v>
      </c>
      <c r="AP44" s="243">
        <f t="shared" si="90"/>
        <v>140684.28826074308</v>
      </c>
      <c r="AQ44" s="243">
        <f t="shared" si="90"/>
        <v>75392.517627766676</v>
      </c>
      <c r="AR44" s="243">
        <f t="shared" si="90"/>
        <v>105099.4447911718</v>
      </c>
      <c r="AS44" s="243">
        <f t="shared" si="90"/>
        <v>65173.290446346451</v>
      </c>
      <c r="AT44" s="243">
        <f t="shared" si="90"/>
        <v>79861.286568808151</v>
      </c>
      <c r="AU44" s="243">
        <f t="shared" si="90"/>
        <v>80424.744192209924</v>
      </c>
      <c r="AV44" s="243">
        <f t="shared" si="90"/>
        <v>107853.51389182506</v>
      </c>
      <c r="AW44" s="243">
        <f t="shared" si="90"/>
        <v>100081.38845695138</v>
      </c>
      <c r="AX44" s="243">
        <f t="shared" si="90"/>
        <v>125893.29210734904</v>
      </c>
      <c r="AY44" s="243">
        <f t="shared" si="90"/>
        <v>96477.641421125416</v>
      </c>
      <c r="AZ44" s="243">
        <f t="shared" si="90"/>
        <v>117200.70114572073</v>
      </c>
      <c r="BA44" s="243">
        <f t="shared" si="90"/>
        <v>118044.6918490424</v>
      </c>
      <c r="BB44" s="243">
        <f t="shared" si="90"/>
        <v>148815.55120965629</v>
      </c>
      <c r="BC44" s="243">
        <f t="shared" si="90"/>
        <v>102926.38266177777</v>
      </c>
      <c r="BD44" s="243">
        <f t="shared" si="90"/>
        <v>136898.05220948902</v>
      </c>
      <c r="BE44" s="243">
        <f t="shared" si="90"/>
        <v>132190.70319958616</v>
      </c>
      <c r="BF44" s="243">
        <f t="shared" si="90"/>
        <v>164527.18301868814</v>
      </c>
      <c r="BG44" s="243">
        <f t="shared" si="90"/>
        <v>155747.33168500429</v>
      </c>
      <c r="BH44" s="243">
        <f t="shared" si="90"/>
        <v>76995.583391336579</v>
      </c>
      <c r="BI44" s="243">
        <f t="shared" si="90"/>
        <v>578436.21970939753</v>
      </c>
      <c r="BJ44" s="244">
        <f t="shared" si="90"/>
        <v>159598.91163157945</v>
      </c>
      <c r="BK44" s="244">
        <f t="shared" si="90"/>
        <v>51250.860952304283</v>
      </c>
      <c r="BL44" s="244">
        <f t="shared" si="90"/>
        <v>105888.1009563143</v>
      </c>
      <c r="BM44" s="244">
        <f>BM40-BM20</f>
        <v>105882.02943572601</v>
      </c>
      <c r="BN44" s="244">
        <f>BN40-BN20</f>
        <v>222783.14431929728</v>
      </c>
      <c r="BO44" s="244">
        <f>BO40-BO20</f>
        <v>181464.19221198908</v>
      </c>
      <c r="BP44" s="244">
        <f>BP40-BP20</f>
        <v>181785.69297964626</v>
      </c>
      <c r="BQ44" s="244">
        <f>BQ40-BQ20</f>
        <v>196811.66220308715</v>
      </c>
      <c r="BR44" s="259">
        <f t="shared" ref="BR44:BS44" si="91">BR40-BR20</f>
        <v>247677.50368193857</v>
      </c>
      <c r="BS44" s="259">
        <f t="shared" si="91"/>
        <v>217099.40818011365</v>
      </c>
      <c r="BT44" s="338">
        <f t="shared" ref="BT44:BU44" si="92">BT40-BT20</f>
        <v>262619.59461952903</v>
      </c>
      <c r="BU44" s="338">
        <f t="shared" si="92"/>
        <v>278894.24241502909</v>
      </c>
      <c r="BV44" s="338">
        <f t="shared" ref="BV44:BW44" si="93">BV40-BV20</f>
        <v>317943.18804440775</v>
      </c>
      <c r="BW44" s="338">
        <f t="shared" si="93"/>
        <v>285105.85757322866</v>
      </c>
      <c r="BX44" s="338">
        <f t="shared" ref="BX44:BY44" si="94">BX40-BX20</f>
        <v>297908.07222842262</v>
      </c>
      <c r="BY44" s="338">
        <f t="shared" si="94"/>
        <v>295320.10738672526</v>
      </c>
      <c r="BZ44" s="338">
        <f t="shared" ref="BZ44:CA44" si="95">BZ40-BZ20</f>
        <v>529261.56288605928</v>
      </c>
      <c r="CA44" s="338">
        <f t="shared" si="95"/>
        <v>243075.65635310355</v>
      </c>
      <c r="CB44" s="338">
        <f t="shared" ref="CB44:CC44" si="96">CB40-CB20</f>
        <v>278943.31715540128</v>
      </c>
      <c r="CC44" s="338">
        <f t="shared" si="96"/>
        <v>235954.41584851814</v>
      </c>
      <c r="CD44" s="338">
        <f t="shared" ref="CD44" si="97">CD40-CD20</f>
        <v>437150.09376128844</v>
      </c>
      <c r="CE44" s="14"/>
      <c r="CF44" s="244">
        <f t="shared" ref="CF44:CT44" si="98">CF40-CF20</f>
        <v>-32189.726695171965</v>
      </c>
      <c r="CG44" s="244">
        <f t="shared" si="98"/>
        <v>21155.957859808568</v>
      </c>
      <c r="CH44" s="244">
        <f t="shared" si="98"/>
        <v>75275.466382016923</v>
      </c>
      <c r="CI44" s="244">
        <f t="shared" si="98"/>
        <v>166755.13998408144</v>
      </c>
      <c r="CJ44" s="244">
        <f t="shared" si="98"/>
        <v>224058.52741074673</v>
      </c>
      <c r="CK44" s="244">
        <f t="shared" si="98"/>
        <v>305836.10130500002</v>
      </c>
      <c r="CL44" s="244">
        <f t="shared" si="98"/>
        <v>397586.81172</v>
      </c>
      <c r="CM44" s="244">
        <f t="shared" si="98"/>
        <v>295617.48990999989</v>
      </c>
      <c r="CN44" s="244">
        <f t="shared" si="98"/>
        <v>382741.19582887139</v>
      </c>
      <c r="CO44" s="244">
        <f t="shared" si="98"/>
        <v>374979.05349363893</v>
      </c>
      <c r="CP44" s="244">
        <f t="shared" si="98"/>
        <v>325526.53943409346</v>
      </c>
      <c r="CQ44" s="244">
        <f t="shared" si="98"/>
        <v>414252.93864833517</v>
      </c>
      <c r="CR44" s="244">
        <f t="shared" si="98"/>
        <v>480538.58562554506</v>
      </c>
      <c r="CS44" s="244">
        <f t="shared" si="98"/>
        <v>536542.32108954131</v>
      </c>
      <c r="CT44" s="244">
        <f t="shared" si="98"/>
        <v>970778.04641731794</v>
      </c>
      <c r="CU44" s="244">
        <f>CU40-CU20</f>
        <v>485804.13566364162</v>
      </c>
      <c r="CV44" s="244">
        <f>CV40-CV20</f>
        <v>807739.05107666133</v>
      </c>
      <c r="CW44" s="244">
        <f>CW40-CW20</f>
        <v>1076556.4332590795</v>
      </c>
      <c r="CX44" s="244">
        <f>CX40-CX20</f>
        <v>1407595.6000744365</v>
      </c>
      <c r="CY44" s="241">
        <f>CY40-CY20</f>
        <v>1195123.4831183108</v>
      </c>
    </row>
    <row r="45" spans="2:116" s="33" customFormat="1">
      <c r="B45" s="30" t="str">
        <f>IF(Portfolio!$CE$3=SOURCE!$A$1,SOURCE!D65,SOURCE!E65)</f>
        <v>Margem Líquida Ajustada</v>
      </c>
      <c r="C45" s="245">
        <f t="shared" ref="C45:BN45" si="99">+C44/C18</f>
        <v>-0.11054651204392023</v>
      </c>
      <c r="D45" s="245">
        <f t="shared" si="99"/>
        <v>-0.47773714471833167</v>
      </c>
      <c r="E45" s="245">
        <f t="shared" si="99"/>
        <v>-0.13627720441652036</v>
      </c>
      <c r="F45" s="245">
        <f t="shared" si="99"/>
        <v>0.14469905709293981</v>
      </c>
      <c r="G45" s="245">
        <f t="shared" si="99"/>
        <v>0.14717128198602297</v>
      </c>
      <c r="H45" s="245">
        <f t="shared" si="99"/>
        <v>8.4747200012880677E-2</v>
      </c>
      <c r="I45" s="245">
        <f t="shared" si="99"/>
        <v>-0.29788515096347901</v>
      </c>
      <c r="J45" s="245">
        <f t="shared" si="99"/>
        <v>0.28848256824683666</v>
      </c>
      <c r="K45" s="245">
        <f t="shared" si="99"/>
        <v>0.1641760266496472</v>
      </c>
      <c r="L45" s="245">
        <f t="shared" si="99"/>
        <v>0.12541224484694274</v>
      </c>
      <c r="M45" s="245">
        <f t="shared" si="99"/>
        <v>9.3021467153136805E-2</v>
      </c>
      <c r="N45" s="245">
        <f t="shared" si="99"/>
        <v>0.31593660548681524</v>
      </c>
      <c r="O45" s="245">
        <f t="shared" si="99"/>
        <v>0.4499768631902874</v>
      </c>
      <c r="P45" s="245">
        <f t="shared" si="99"/>
        <v>0.44022014266109261</v>
      </c>
      <c r="Q45" s="245">
        <f t="shared" si="99"/>
        <v>0.35933421925622788</v>
      </c>
      <c r="R45" s="245">
        <f t="shared" si="99"/>
        <v>0.204255403319758</v>
      </c>
      <c r="S45" s="245">
        <f t="shared" si="99"/>
        <v>0.35680567353192572</v>
      </c>
      <c r="T45" s="245">
        <f t="shared" si="99"/>
        <v>0.3743213210068963</v>
      </c>
      <c r="U45" s="245">
        <f t="shared" si="99"/>
        <v>0.32582333913778988</v>
      </c>
      <c r="V45" s="245">
        <f t="shared" si="99"/>
        <v>0.41536894792458612</v>
      </c>
      <c r="W45" s="245">
        <f t="shared" si="99"/>
        <v>0.41230430936785512</v>
      </c>
      <c r="X45" s="245">
        <f t="shared" si="99"/>
        <v>0.39850703037778623</v>
      </c>
      <c r="Y45" s="245">
        <f t="shared" si="99"/>
        <v>0.40630566040817356</v>
      </c>
      <c r="Z45" s="245">
        <f t="shared" si="99"/>
        <v>0.56788417520054058</v>
      </c>
      <c r="AA45" s="246">
        <f t="shared" si="99"/>
        <v>0.39150519611192153</v>
      </c>
      <c r="AB45" s="246">
        <f t="shared" si="99"/>
        <v>0.34354898574008719</v>
      </c>
      <c r="AC45" s="246">
        <f t="shared" si="99"/>
        <v>0.3619759321531455</v>
      </c>
      <c r="AD45" s="246">
        <f t="shared" si="99"/>
        <v>0.5417616055338117</v>
      </c>
      <c r="AE45" s="246">
        <f t="shared" si="99"/>
        <v>0.32541983148274212</v>
      </c>
      <c r="AF45" s="246">
        <f t="shared" si="99"/>
        <v>0.30655275559288031</v>
      </c>
      <c r="AG45" s="246">
        <f t="shared" si="99"/>
        <v>0.36087417272556749</v>
      </c>
      <c r="AH45" s="246">
        <f t="shared" si="99"/>
        <v>0.22471378841750592</v>
      </c>
      <c r="AI45" s="246">
        <f t="shared" si="99"/>
        <v>0.33186224899847278</v>
      </c>
      <c r="AJ45" s="246">
        <f t="shared" si="99"/>
        <v>0.35568517742551903</v>
      </c>
      <c r="AK45" s="246">
        <f t="shared" si="99"/>
        <v>0.25972377023925936</v>
      </c>
      <c r="AL45" s="246">
        <f t="shared" si="99"/>
        <v>0.39755710572439118</v>
      </c>
      <c r="AM45" s="246">
        <f t="shared" si="99"/>
        <v>0.27775741413348509</v>
      </c>
      <c r="AN45" s="246">
        <f t="shared" si="99"/>
        <v>0.38439621259693474</v>
      </c>
      <c r="AO45" s="246">
        <f t="shared" si="99"/>
        <v>0.23381493926982544</v>
      </c>
      <c r="AP45" s="246">
        <f t="shared" si="99"/>
        <v>0.4696035203855819</v>
      </c>
      <c r="AQ45" s="246">
        <f t="shared" si="99"/>
        <v>0.27039493916023277</v>
      </c>
      <c r="AR45" s="246">
        <f t="shared" si="99"/>
        <v>0.38956024711999199</v>
      </c>
      <c r="AS45" s="246">
        <f t="shared" si="99"/>
        <v>0.24131812253503498</v>
      </c>
      <c r="AT45" s="246">
        <f t="shared" si="99"/>
        <v>0.25673337693660514</v>
      </c>
      <c r="AU45" s="246">
        <f t="shared" si="99"/>
        <v>0.28853665312840299</v>
      </c>
      <c r="AV45" s="246">
        <f t="shared" si="99"/>
        <v>0.3803905869241353</v>
      </c>
      <c r="AW45" s="246">
        <f t="shared" si="99"/>
        <v>0.34357198847060993</v>
      </c>
      <c r="AX45" s="246">
        <f t="shared" si="99"/>
        <v>0.38915461795600043</v>
      </c>
      <c r="AY45" s="246">
        <f t="shared" si="99"/>
        <v>0.33024305213018373</v>
      </c>
      <c r="AZ45" s="246">
        <f t="shared" si="99"/>
        <v>0.38250471680722431</v>
      </c>
      <c r="BA45" s="246">
        <f t="shared" si="99"/>
        <v>0.38812885355460713</v>
      </c>
      <c r="BB45" s="246">
        <f t="shared" si="99"/>
        <v>0.42742280771178637</v>
      </c>
      <c r="BC45" s="246">
        <f t="shared" si="99"/>
        <v>0.33432656894576518</v>
      </c>
      <c r="BD45" s="246">
        <f t="shared" si="99"/>
        <v>0.42140255256001441</v>
      </c>
      <c r="BE45" s="246">
        <f t="shared" si="99"/>
        <v>0.40228691734462513</v>
      </c>
      <c r="BF45" s="246">
        <f t="shared" si="99"/>
        <v>0.447712137971785</v>
      </c>
      <c r="BG45" s="246">
        <f t="shared" si="99"/>
        <v>0.4778042514037551</v>
      </c>
      <c r="BH45" s="246">
        <f t="shared" si="99"/>
        <v>0.29953632719337309</v>
      </c>
      <c r="BI45" s="246">
        <f t="shared" si="99"/>
        <v>0.56604364613162605</v>
      </c>
      <c r="BJ45" s="247">
        <f t="shared" si="99"/>
        <v>0.52915839992580482</v>
      </c>
      <c r="BK45" s="247">
        <f t="shared" si="99"/>
        <v>0.19268360643587701</v>
      </c>
      <c r="BL45" s="247">
        <f t="shared" si="99"/>
        <v>0.38426255179193669</v>
      </c>
      <c r="BM45" s="247">
        <f t="shared" si="99"/>
        <v>0.32856052351044418</v>
      </c>
      <c r="BN45" s="247">
        <f t="shared" si="99"/>
        <v>0.49981168956641286</v>
      </c>
      <c r="BO45" s="247">
        <f t="shared" ref="BO45:BP45" si="100">+BO44/BO18</f>
        <v>0.4320165560929411</v>
      </c>
      <c r="BP45" s="247">
        <f t="shared" si="100"/>
        <v>0.4164002190640898</v>
      </c>
      <c r="BQ45" s="247">
        <f t="shared" ref="BQ45" si="101">+BQ44/BQ18</f>
        <v>0.4320054969836431</v>
      </c>
      <c r="BR45" s="247">
        <f t="shared" ref="BR45:BW45" si="102">+BR44/BR18</f>
        <v>0.48341037151025745</v>
      </c>
      <c r="BS45" s="247">
        <f t="shared" si="102"/>
        <v>0.4603858200439408</v>
      </c>
      <c r="BT45" s="342">
        <f t="shared" si="102"/>
        <v>0.52283635444293819</v>
      </c>
      <c r="BU45" s="342">
        <f t="shared" si="102"/>
        <v>0.54500797524812761</v>
      </c>
      <c r="BV45" s="342">
        <f t="shared" si="102"/>
        <v>0.55725068726748461</v>
      </c>
      <c r="BW45" s="342">
        <f t="shared" si="102"/>
        <v>0.54449137203238862</v>
      </c>
      <c r="BX45" s="342">
        <f t="shared" ref="BX45:BY45" si="103">+BX44/BX18</f>
        <v>0.5519766100192085</v>
      </c>
      <c r="BY45" s="342">
        <f t="shared" si="103"/>
        <v>0.54171613502607463</v>
      </c>
      <c r="BZ45" s="342">
        <f t="shared" ref="BZ45:CA45" si="104">+BZ44/BZ18</f>
        <v>0.56526796361231324</v>
      </c>
      <c r="CA45" s="342">
        <f t="shared" si="104"/>
        <v>0.46240537894733208</v>
      </c>
      <c r="CB45" s="342">
        <f t="shared" ref="CB45:CC45" si="105">+CB44/CB18</f>
        <v>0.40190309558400167</v>
      </c>
      <c r="CC45" s="342">
        <f t="shared" si="105"/>
        <v>0.38208900692587677</v>
      </c>
      <c r="CD45" s="342">
        <f t="shared" ref="CD45" si="106">+CD44/CD18</f>
        <v>0.48474638496416694</v>
      </c>
      <c r="CE45" s="14"/>
      <c r="CF45" s="247">
        <f t="shared" ref="CF45:CV45" si="107">+CF44/CF18</f>
        <v>-0.12724691863257057</v>
      </c>
      <c r="CG45" s="247">
        <f t="shared" si="107"/>
        <v>6.2890895247278769E-2</v>
      </c>
      <c r="CH45" s="247">
        <f t="shared" si="107"/>
        <v>0.18304907230336107</v>
      </c>
      <c r="CI45" s="247">
        <f t="shared" si="107"/>
        <v>0.34543936326890168</v>
      </c>
      <c r="CJ45" s="247">
        <f t="shared" si="107"/>
        <v>0.37072765294650423</v>
      </c>
      <c r="CK45" s="247">
        <f t="shared" si="107"/>
        <v>0.45225202756831118</v>
      </c>
      <c r="CL45" s="247">
        <f t="shared" si="107"/>
        <v>0.41334655359375833</v>
      </c>
      <c r="CM45" s="247">
        <f t="shared" si="107"/>
        <v>0.30220112580555886</v>
      </c>
      <c r="CN45" s="247">
        <f t="shared" si="107"/>
        <v>0.33859576726116275</v>
      </c>
      <c r="CO45" s="247">
        <f t="shared" si="107"/>
        <v>0.3454670839480814</v>
      </c>
      <c r="CP45" s="247">
        <f t="shared" si="107"/>
        <v>0.2881396230295607</v>
      </c>
      <c r="CQ45" s="247">
        <f t="shared" si="107"/>
        <v>0.35193626534456884</v>
      </c>
      <c r="CR45" s="247">
        <f t="shared" si="107"/>
        <v>0.38416904413676212</v>
      </c>
      <c r="CS45" s="247">
        <f t="shared" si="107"/>
        <v>0.40377744239489421</v>
      </c>
      <c r="CT45" s="247">
        <f t="shared" si="107"/>
        <v>0.50918949983564898</v>
      </c>
      <c r="CU45" s="247">
        <f t="shared" si="107"/>
        <v>0.37097285981106248</v>
      </c>
      <c r="CV45" s="247">
        <f t="shared" si="107"/>
        <v>0.44270928721608338</v>
      </c>
      <c r="CW45" s="247">
        <f t="shared" ref="CW45" si="108">+CW44/CW18</f>
        <v>0.52358141596916619</v>
      </c>
      <c r="CX45" s="247">
        <f>+CX44/CX18</f>
        <v>0.55312866874352318</v>
      </c>
      <c r="CY45" s="342">
        <f>+CY44/CY18</f>
        <v>0.43632255970811479</v>
      </c>
      <c r="DE45" s="369"/>
    </row>
    <row r="46" spans="2:116">
      <c r="B46" s="32" t="str">
        <f>IF(Portfolio!$CE$3=SOURCE!$A$1,SOURCE!D66,SOURCE!E66)</f>
        <v>FFO **</v>
      </c>
      <c r="C46" s="243">
        <f t="shared" ref="C46:BL46" si="109">C42-C32-C38-C14</f>
        <v>-3888.5945120616107</v>
      </c>
      <c r="D46" s="243">
        <f t="shared" si="109"/>
        <v>-22584.670580533693</v>
      </c>
      <c r="E46" s="243">
        <f t="shared" si="109"/>
        <v>-4185.4542886671334</v>
      </c>
      <c r="F46" s="243">
        <f t="shared" si="109"/>
        <v>15655.992686090374</v>
      </c>
      <c r="G46" s="243">
        <f t="shared" si="109"/>
        <v>15721.379099159996</v>
      </c>
      <c r="H46" s="243">
        <f t="shared" si="109"/>
        <v>12079.280440839984</v>
      </c>
      <c r="I46" s="243">
        <f t="shared" si="109"/>
        <v>-12943.648305223791</v>
      </c>
      <c r="J46" s="243">
        <f t="shared" si="109"/>
        <v>41241.330365032351</v>
      </c>
      <c r="K46" s="243">
        <f t="shared" si="109"/>
        <v>26256.864856891112</v>
      </c>
      <c r="L46" s="243">
        <f t="shared" si="109"/>
        <v>26761.440208136166</v>
      </c>
      <c r="M46" s="243">
        <f t="shared" si="109"/>
        <v>23177.647669259331</v>
      </c>
      <c r="N46" s="243">
        <f t="shared" si="109"/>
        <v>36299.049287730348</v>
      </c>
      <c r="O46" s="243">
        <f t="shared" si="109"/>
        <v>53109.31471949839</v>
      </c>
      <c r="P46" s="243">
        <f t="shared" si="109"/>
        <v>55315.368199540309</v>
      </c>
      <c r="Q46" s="243">
        <f t="shared" si="109"/>
        <v>72533.141719798004</v>
      </c>
      <c r="R46" s="243">
        <f t="shared" si="109"/>
        <v>85609.076145244864</v>
      </c>
      <c r="S46" s="243">
        <f t="shared" si="109"/>
        <v>81221.96406211266</v>
      </c>
      <c r="T46" s="243">
        <f t="shared" si="109"/>
        <v>81420.750958633886</v>
      </c>
      <c r="U46" s="243">
        <f t="shared" si="109"/>
        <v>75792.043110000028</v>
      </c>
      <c r="V46" s="243">
        <f t="shared" si="109"/>
        <v>124613.71928000002</v>
      </c>
      <c r="W46" s="243">
        <f t="shared" si="109"/>
        <v>96081.965924999968</v>
      </c>
      <c r="X46" s="243">
        <f t="shared" si="109"/>
        <v>74027.821434999991</v>
      </c>
      <c r="Y46" s="243">
        <f t="shared" si="109"/>
        <v>93680.891284999991</v>
      </c>
      <c r="Z46" s="243">
        <f t="shared" si="109"/>
        <v>150833.42266000004</v>
      </c>
      <c r="AA46" s="243">
        <f t="shared" si="109"/>
        <v>154168.69376499997</v>
      </c>
      <c r="AB46" s="243">
        <f t="shared" si="109"/>
        <v>87177.685944999976</v>
      </c>
      <c r="AC46" s="243">
        <f t="shared" si="109"/>
        <v>96476.158895</v>
      </c>
      <c r="AD46" s="243">
        <f t="shared" si="109"/>
        <v>163136.27311500005</v>
      </c>
      <c r="AE46" s="243">
        <f t="shared" si="109"/>
        <v>92423.44716500002</v>
      </c>
      <c r="AF46" s="243">
        <f t="shared" si="109"/>
        <v>100394.53117000003</v>
      </c>
      <c r="AG46" s="243">
        <f t="shared" si="109"/>
        <v>114002.51157499998</v>
      </c>
      <c r="AH46" s="243">
        <f t="shared" si="109"/>
        <v>114164</v>
      </c>
      <c r="AI46" s="243">
        <f t="shared" si="109"/>
        <v>117139.90137628291</v>
      </c>
      <c r="AJ46" s="243">
        <f t="shared" si="109"/>
        <v>137304.44677898847</v>
      </c>
      <c r="AK46" s="243">
        <f t="shared" si="109"/>
        <v>103456.28903269694</v>
      </c>
      <c r="AL46" s="243">
        <f t="shared" si="109"/>
        <v>185762.47610590316</v>
      </c>
      <c r="AM46" s="243">
        <f t="shared" si="109"/>
        <v>106005.17940256983</v>
      </c>
      <c r="AN46" s="243">
        <f t="shared" si="109"/>
        <v>129879.1457329729</v>
      </c>
      <c r="AO46" s="243">
        <f t="shared" si="109"/>
        <v>94811.475487353528</v>
      </c>
      <c r="AP46" s="243">
        <f t="shared" si="109"/>
        <v>192076.54803074311</v>
      </c>
      <c r="AQ46" s="243">
        <f t="shared" si="109"/>
        <v>104942.8041477667</v>
      </c>
      <c r="AR46" s="243">
        <f t="shared" si="109"/>
        <v>134361.47675617179</v>
      </c>
      <c r="AS46" s="243">
        <f t="shared" si="109"/>
        <v>85315.311021346453</v>
      </c>
      <c r="AT46" s="243">
        <f t="shared" si="109"/>
        <v>163082.78943380818</v>
      </c>
      <c r="AU46" s="243">
        <f t="shared" si="109"/>
        <v>83566.18135220994</v>
      </c>
      <c r="AV46" s="243">
        <f t="shared" si="109"/>
        <v>150967.57017682507</v>
      </c>
      <c r="AW46" s="243">
        <f t="shared" si="109"/>
        <v>112049.16115695138</v>
      </c>
      <c r="AX46" s="243">
        <f t="shared" si="109"/>
        <v>214761.21972234902</v>
      </c>
      <c r="AY46" s="243">
        <f t="shared" si="109"/>
        <v>137630.51675112543</v>
      </c>
      <c r="AZ46" s="243">
        <f t="shared" si="109"/>
        <v>208309.66438072073</v>
      </c>
      <c r="BA46" s="243">
        <f t="shared" si="109"/>
        <v>163738.16279404238</v>
      </c>
      <c r="BB46" s="243">
        <f t="shared" si="109"/>
        <v>197760.16241965629</v>
      </c>
      <c r="BC46" s="243">
        <f t="shared" si="109"/>
        <v>139159.5489817778</v>
      </c>
      <c r="BD46" s="243">
        <f t="shared" si="109"/>
        <v>161027.90860948898</v>
      </c>
      <c r="BE46" s="243">
        <f t="shared" si="109"/>
        <v>172295.91669958623</v>
      </c>
      <c r="BF46" s="243">
        <f t="shared" si="109"/>
        <v>230931.78182368816</v>
      </c>
      <c r="BG46" s="243">
        <f t="shared" si="109"/>
        <v>244996.49115500427</v>
      </c>
      <c r="BH46" s="243">
        <f t="shared" si="109"/>
        <v>15936.044456336589</v>
      </c>
      <c r="BI46" s="243">
        <f t="shared" si="109"/>
        <v>589488.52495407593</v>
      </c>
      <c r="BJ46" s="244">
        <f t="shared" si="109"/>
        <v>196553.29416157948</v>
      </c>
      <c r="BK46" s="244">
        <f t="shared" si="109"/>
        <v>62437.720252304316</v>
      </c>
      <c r="BL46" s="244">
        <f t="shared" si="109"/>
        <v>154548.67462131431</v>
      </c>
      <c r="BM46" s="244">
        <f t="shared" ref="BM46:BR46" si="110">BM42-BM32-BM38-BM14</f>
        <v>176701.11190072598</v>
      </c>
      <c r="BN46" s="244">
        <f t="shared" si="110"/>
        <v>308277.11835034192</v>
      </c>
      <c r="BO46" s="244">
        <f t="shared" si="110"/>
        <v>210655.1181719891</v>
      </c>
      <c r="BP46" s="244">
        <f t="shared" si="110"/>
        <v>231662.33803464627</v>
      </c>
      <c r="BQ46" s="244">
        <f t="shared" si="110"/>
        <v>246751.27164191683</v>
      </c>
      <c r="BR46" s="259">
        <f t="shared" si="110"/>
        <v>343426.21037212288</v>
      </c>
      <c r="BS46" s="259">
        <f t="shared" ref="BS46:BT46" si="111">BS42-BS32-BS38-BS14</f>
        <v>261014.40396011365</v>
      </c>
      <c r="BT46" s="338">
        <f t="shared" si="111"/>
        <v>286311.324679529</v>
      </c>
      <c r="BU46" s="338">
        <f t="shared" ref="BU46:BV46" si="112">BU42-BU32-BU38-BU14</f>
        <v>312236.82755130902</v>
      </c>
      <c r="BV46" s="338">
        <f t="shared" si="112"/>
        <v>383424.34552880778</v>
      </c>
      <c r="BW46" s="338">
        <f t="shared" ref="BW46:BX46" si="113">BW42-BW32-BW38-BW14</f>
        <v>327499.76337736193</v>
      </c>
      <c r="BX46" s="338">
        <f t="shared" si="113"/>
        <v>318750.21213155601</v>
      </c>
      <c r="BY46" s="338">
        <f t="shared" ref="BY46:BZ46" si="114">BY42-BY32-BY38-BY14</f>
        <v>303456.57499985857</v>
      </c>
      <c r="BZ46" s="338">
        <f t="shared" si="114"/>
        <v>632562.6539467827</v>
      </c>
      <c r="CA46" s="338">
        <f t="shared" ref="CA46:CB46" si="115">CA42-CA32-CA38-CA14</f>
        <v>277476.69542023691</v>
      </c>
      <c r="CB46" s="338">
        <f t="shared" si="115"/>
        <v>292587.39114526269</v>
      </c>
      <c r="CC46" s="338">
        <f t="shared" ref="CC46:CD46" si="116">CC42-CC32-CC38-CC14</f>
        <v>238380.8796518358</v>
      </c>
      <c r="CD46" s="338">
        <f t="shared" si="116"/>
        <v>570160.34012460604</v>
      </c>
      <c r="CE46" s="14"/>
      <c r="CF46" s="244">
        <f t="shared" ref="CF46:CT46" si="117">CF42-CF32-CF38-CF14</f>
        <v>-15002.726695171961</v>
      </c>
      <c r="CG46" s="244">
        <f t="shared" si="117"/>
        <v>56097.891289808562</v>
      </c>
      <c r="CH46" s="244">
        <f t="shared" si="117"/>
        <v>112495.00202201692</v>
      </c>
      <c r="CI46" s="244">
        <f t="shared" si="117"/>
        <v>266566.90078408143</v>
      </c>
      <c r="CJ46" s="244">
        <f t="shared" si="117"/>
        <v>363048.47741074674</v>
      </c>
      <c r="CK46" s="244">
        <f t="shared" si="117"/>
        <v>414624.10130500002</v>
      </c>
      <c r="CL46" s="244">
        <f t="shared" si="117"/>
        <v>500958.81172</v>
      </c>
      <c r="CM46" s="244">
        <f t="shared" si="117"/>
        <v>420984.48990999989</v>
      </c>
      <c r="CN46" s="244">
        <f t="shared" si="117"/>
        <v>543663.11329387152</v>
      </c>
      <c r="CO46" s="244">
        <f t="shared" si="117"/>
        <v>522772.34865363897</v>
      </c>
      <c r="CP46" s="244">
        <f t="shared" si="117"/>
        <v>487702.38135909353</v>
      </c>
      <c r="CQ46" s="244">
        <f t="shared" si="117"/>
        <v>561344.13240833522</v>
      </c>
      <c r="CR46" s="244">
        <f t="shared" si="117"/>
        <v>707438.50634554506</v>
      </c>
      <c r="CS46" s="244">
        <f t="shared" si="117"/>
        <v>703415.15611454134</v>
      </c>
      <c r="CT46" s="244">
        <f t="shared" si="117"/>
        <v>1046974.3547269963</v>
      </c>
      <c r="CU46" s="244">
        <f>CU42-CU32-CU38-CU14</f>
        <v>701964.62512468628</v>
      </c>
      <c r="CV46" s="244">
        <f>CV42-CV32-CV38-CV14</f>
        <v>1032494.9382206753</v>
      </c>
      <c r="CW46" s="244">
        <f>CW42-CW32-CW38-CW14</f>
        <v>1242986.9017197597</v>
      </c>
      <c r="CX46" s="244">
        <f>CX42-CX32-CX38-CX14</f>
        <v>1582269.2044555598</v>
      </c>
      <c r="CY46" s="241">
        <f>CY42-CY32-CY38-CY14</f>
        <v>1378605.306341941</v>
      </c>
    </row>
    <row r="47" spans="2:116" s="33" customFormat="1">
      <c r="B47" s="30" t="str">
        <f>IF(Portfolio!$CE$3=SOURCE!$A$1,SOURCE!D67,SOURCE!E67)</f>
        <v>Margem FFO</v>
      </c>
      <c r="C47" s="246">
        <f t="shared" ref="C47:BL47" si="118">+C46/C18</f>
        <v>-8.5029682027132916E-2</v>
      </c>
      <c r="D47" s="246">
        <f t="shared" si="118"/>
        <v>-0.35237065318001082</v>
      </c>
      <c r="E47" s="246">
        <f t="shared" si="118"/>
        <v>-6.8264631696486777E-2</v>
      </c>
      <c r="F47" s="246">
        <f t="shared" si="118"/>
        <v>0.19131712306051091</v>
      </c>
      <c r="G47" s="246">
        <f t="shared" si="118"/>
        <v>0.2234299795773749</v>
      </c>
      <c r="H47" s="246">
        <f t="shared" si="118"/>
        <v>0.1533610554470245</v>
      </c>
      <c r="I47" s="246">
        <f t="shared" si="118"/>
        <v>-0.15210958554164211</v>
      </c>
      <c r="J47" s="246">
        <f t="shared" si="118"/>
        <v>0.40365506958817093</v>
      </c>
      <c r="K47" s="246">
        <f t="shared" si="118"/>
        <v>0.32459060053915845</v>
      </c>
      <c r="L47" s="246">
        <f t="shared" si="118"/>
        <v>0.25705853136016837</v>
      </c>
      <c r="M47" s="246">
        <f t="shared" si="118"/>
        <v>0.22925772147846882</v>
      </c>
      <c r="N47" s="246">
        <f t="shared" si="118"/>
        <v>0.29008199246032201</v>
      </c>
      <c r="O47" s="246">
        <f t="shared" si="118"/>
        <v>0.52613983085361382</v>
      </c>
      <c r="P47" s="246">
        <f t="shared" si="118"/>
        <v>0.5166364431590269</v>
      </c>
      <c r="Q47" s="246">
        <f t="shared" si="118"/>
        <v>0.62192306269146991</v>
      </c>
      <c r="R47" s="246">
        <f t="shared" si="118"/>
        <v>0.54149867283939757</v>
      </c>
      <c r="S47" s="246">
        <f t="shared" si="118"/>
        <v>0.59555794268632967</v>
      </c>
      <c r="T47" s="246">
        <f t="shared" si="118"/>
        <v>0.5689953838877746</v>
      </c>
      <c r="U47" s="246">
        <f t="shared" si="118"/>
        <v>0.51730930441735767</v>
      </c>
      <c r="V47" s="246">
        <f t="shared" si="118"/>
        <v>0.69855548231100184</v>
      </c>
      <c r="W47" s="246">
        <f t="shared" si="118"/>
        <v>0.60883442220243533</v>
      </c>
      <c r="X47" s="246">
        <f t="shared" si="118"/>
        <v>0.46651734121493948</v>
      </c>
      <c r="Y47" s="246">
        <f t="shared" si="118"/>
        <v>0.56550689190378545</v>
      </c>
      <c r="Z47" s="246">
        <f t="shared" si="118"/>
        <v>0.77709762188131326</v>
      </c>
      <c r="AA47" s="246">
        <f t="shared" si="118"/>
        <v>0.47678774257565149</v>
      </c>
      <c r="AB47" s="246">
        <f t="shared" si="118"/>
        <v>0.4545791659472197</v>
      </c>
      <c r="AC47" s="246">
        <f t="shared" si="118"/>
        <v>0.46978547271860088</v>
      </c>
      <c r="AD47" s="246">
        <f t="shared" si="118"/>
        <v>0.67583357928086674</v>
      </c>
      <c r="AE47" s="246">
        <f t="shared" si="118"/>
        <v>0.41344180745034215</v>
      </c>
      <c r="AF47" s="246">
        <f t="shared" si="118"/>
        <v>0.4228517431570773</v>
      </c>
      <c r="AG47" s="246">
        <f t="shared" si="118"/>
        <v>0.45848511109587931</v>
      </c>
      <c r="AH47" s="246">
        <f t="shared" si="118"/>
        <v>0.42504141923714139</v>
      </c>
      <c r="AI47" s="246">
        <f t="shared" si="118"/>
        <v>0.45535680234296183</v>
      </c>
      <c r="AJ47" s="246">
        <f t="shared" si="118"/>
        <v>0.50391695283896276</v>
      </c>
      <c r="AK47" s="246">
        <f t="shared" si="118"/>
        <v>0.37193143941032042</v>
      </c>
      <c r="AL47" s="246">
        <f t="shared" si="118"/>
        <v>0.57601581965722826</v>
      </c>
      <c r="AM47" s="246">
        <f t="shared" si="118"/>
        <v>0.40046973581750139</v>
      </c>
      <c r="AN47" s="246">
        <f t="shared" si="118"/>
        <v>0.50249229532694406</v>
      </c>
      <c r="AO47" s="246">
        <f t="shared" si="118"/>
        <v>0.36094831942599681</v>
      </c>
      <c r="AP47" s="246">
        <f t="shared" si="118"/>
        <v>0.64115065195888599</v>
      </c>
      <c r="AQ47" s="246">
        <f t="shared" si="118"/>
        <v>0.37637691425745495</v>
      </c>
      <c r="AR47" s="246">
        <f t="shared" si="118"/>
        <v>0.49802251755508781</v>
      </c>
      <c r="AS47" s="246">
        <f t="shared" si="118"/>
        <v>0.31589828499012135</v>
      </c>
      <c r="AT47" s="246">
        <f t="shared" si="118"/>
        <v>0.52426898000834121</v>
      </c>
      <c r="AU47" s="246">
        <f t="shared" si="118"/>
        <v>0.29980706217059178</v>
      </c>
      <c r="AV47" s="246">
        <f t="shared" si="118"/>
        <v>0.5324503630328713</v>
      </c>
      <c r="AW47" s="246">
        <f t="shared" si="118"/>
        <v>0.38465646509007562</v>
      </c>
      <c r="AX47" s="246">
        <f t="shared" si="118"/>
        <v>0.66385840749601521</v>
      </c>
      <c r="AY47" s="246">
        <f t="shared" si="118"/>
        <v>0.47110938087457904</v>
      </c>
      <c r="AZ47" s="246">
        <f t="shared" si="118"/>
        <v>0.67985454355846076</v>
      </c>
      <c r="BA47" s="246">
        <f t="shared" si="118"/>
        <v>0.53836817575550167</v>
      </c>
      <c r="BB47" s="246">
        <f t="shared" si="118"/>
        <v>0.56799980370239433</v>
      </c>
      <c r="BC47" s="246">
        <f t="shared" si="118"/>
        <v>0.45201952447897614</v>
      </c>
      <c r="BD47" s="246">
        <f t="shared" si="118"/>
        <v>0.49567959971848208</v>
      </c>
      <c r="BE47" s="246">
        <f t="shared" si="118"/>
        <v>0.52433636800836581</v>
      </c>
      <c r="BF47" s="246">
        <f t="shared" si="118"/>
        <v>0.62841264202629277</v>
      </c>
      <c r="BG47" s="246">
        <f t="shared" si="118"/>
        <v>0.75160430542473533</v>
      </c>
      <c r="BH47" s="246">
        <f t="shared" si="118"/>
        <v>6.1996078426733166E-2</v>
      </c>
      <c r="BI47" s="246">
        <f t="shared" si="118"/>
        <v>0.57685916380788849</v>
      </c>
      <c r="BJ47" s="247">
        <f t="shared" si="118"/>
        <v>0.65168255582331713</v>
      </c>
      <c r="BK47" s="247">
        <f t="shared" si="118"/>
        <v>0.2347419124733256</v>
      </c>
      <c r="BL47" s="247">
        <f t="shared" si="118"/>
        <v>0.56084930742642225</v>
      </c>
      <c r="BM47" s="247">
        <f>+BM46/BM18</f>
        <v>0.54831787925091369</v>
      </c>
      <c r="BN47" s="247">
        <f>+BN46/BN18</f>
        <v>0.6916165396988837</v>
      </c>
      <c r="BO47" s="247">
        <f>+BO46/BO18</f>
        <v>0.50151215822072026</v>
      </c>
      <c r="BP47" s="247">
        <f>+BP46/BP18</f>
        <v>0.53064818647376499</v>
      </c>
      <c r="BQ47" s="247">
        <f>+BQ46/BQ18</f>
        <v>0.54162392890628275</v>
      </c>
      <c r="BR47" s="247">
        <f t="shared" ref="BR47:CD47" si="119">+BR$46/BR$18</f>
        <v>0.67029015342282028</v>
      </c>
      <c r="BS47" s="247">
        <f t="shared" si="119"/>
        <v>0.55351293408760527</v>
      </c>
      <c r="BT47" s="342">
        <f t="shared" si="119"/>
        <v>0.57000304736606944</v>
      </c>
      <c r="BU47" s="342">
        <f t="shared" si="119"/>
        <v>0.61016519992693652</v>
      </c>
      <c r="BV47" s="342">
        <f t="shared" si="119"/>
        <v>0.672017794673339</v>
      </c>
      <c r="BW47" s="342">
        <f t="shared" si="119"/>
        <v>0.62545468907393886</v>
      </c>
      <c r="BX47" s="342">
        <f t="shared" si="119"/>
        <v>0.59059380371665426</v>
      </c>
      <c r="BY47" s="342">
        <f t="shared" si="119"/>
        <v>0.5566411458123518</v>
      </c>
      <c r="BZ47" s="342">
        <f t="shared" si="119"/>
        <v>0.67559677166784216</v>
      </c>
      <c r="CA47" s="342">
        <f t="shared" si="119"/>
        <v>0.52784683756428286</v>
      </c>
      <c r="CB47" s="342">
        <f t="shared" si="119"/>
        <v>0.421561553900275</v>
      </c>
      <c r="CC47" s="342">
        <f t="shared" si="119"/>
        <v>0.38601826225096653</v>
      </c>
      <c r="CD47" s="342">
        <f t="shared" si="119"/>
        <v>0.63223860104274687</v>
      </c>
      <c r="CE47" s="14"/>
      <c r="CF47" s="247">
        <f t="shared" ref="CF47:CT47" si="120">+CF46/CF18</f>
        <v>-5.9306211609854186E-2</v>
      </c>
      <c r="CG47" s="247">
        <f t="shared" si="120"/>
        <v>0.16676373757593155</v>
      </c>
      <c r="CH47" s="247">
        <f t="shared" si="120"/>
        <v>0.27355666791078581</v>
      </c>
      <c r="CI47" s="247">
        <f t="shared" si="120"/>
        <v>0.55220307142681091</v>
      </c>
      <c r="CJ47" s="247">
        <f t="shared" si="120"/>
        <v>0.60070068071791027</v>
      </c>
      <c r="CK47" s="247">
        <f t="shared" si="120"/>
        <v>0.61312117730298021</v>
      </c>
      <c r="CL47" s="247">
        <f t="shared" si="120"/>
        <v>0.52081606384548529</v>
      </c>
      <c r="CM47" s="247">
        <f t="shared" si="120"/>
        <v>0.43036014829911912</v>
      </c>
      <c r="CN47" s="247">
        <f t="shared" si="120"/>
        <v>0.48095692594229222</v>
      </c>
      <c r="CO47" s="247">
        <f t="shared" si="120"/>
        <v>0.48162860611926428</v>
      </c>
      <c r="CP47" s="247">
        <f t="shared" si="120"/>
        <v>0.43168947318312101</v>
      </c>
      <c r="CQ47" s="247">
        <f t="shared" si="120"/>
        <v>0.4769003164527596</v>
      </c>
      <c r="CR47" s="247">
        <f t="shared" si="120"/>
        <v>0.56556535291441823</v>
      </c>
      <c r="CS47" s="247">
        <f t="shared" si="120"/>
        <v>0.52935837773426131</v>
      </c>
      <c r="CT47" s="247">
        <f t="shared" si="120"/>
        <v>0.54915575191635313</v>
      </c>
      <c r="CU47" s="247">
        <f>+CU46/CU18</f>
        <v>0.53603871468275521</v>
      </c>
      <c r="CV47" s="247">
        <f>+CV46/CV18</f>
        <v>0.56589451450268813</v>
      </c>
      <c r="CW47" s="247">
        <f>+CW46/CW18</f>
        <v>0.6045245952071131</v>
      </c>
      <c r="CX47" s="247">
        <f>+CX46/CX18</f>
        <v>0.62176839612747792</v>
      </c>
      <c r="CY47" s="342">
        <f>+CY46/CY18</f>
        <v>0.50330915975379475</v>
      </c>
      <c r="DE47" s="369"/>
    </row>
    <row r="48" spans="2:116">
      <c r="B48" s="32" t="str">
        <f>IF(Portfolio!$CE$3=SOURCE!$A$1,SOURCE!D68,SOURCE!E68)</f>
        <v>FFO Ajustado**</v>
      </c>
      <c r="C48" s="243">
        <f t="shared" ref="C48:BL48" si="121">C44-C32-C38-C14</f>
        <v>-3888.5945120616107</v>
      </c>
      <c r="D48" s="243">
        <f t="shared" si="121"/>
        <v>-22584.670580533693</v>
      </c>
      <c r="E48" s="243">
        <f t="shared" si="121"/>
        <v>-4185.4542886671334</v>
      </c>
      <c r="F48" s="243">
        <f t="shared" si="121"/>
        <v>15655.992686090374</v>
      </c>
      <c r="G48" s="243">
        <f t="shared" si="121"/>
        <v>15721.379099159996</v>
      </c>
      <c r="H48" s="243">
        <f t="shared" si="121"/>
        <v>12079.280440839984</v>
      </c>
      <c r="I48" s="243">
        <f t="shared" si="121"/>
        <v>-12943.648305223791</v>
      </c>
      <c r="J48" s="243">
        <f t="shared" si="121"/>
        <v>41241.330365032351</v>
      </c>
      <c r="K48" s="243">
        <f t="shared" si="121"/>
        <v>26574.786431891112</v>
      </c>
      <c r="L48" s="243">
        <f t="shared" si="121"/>
        <v>27079.361783136166</v>
      </c>
      <c r="M48" s="243">
        <f t="shared" si="121"/>
        <v>23495.569244259332</v>
      </c>
      <c r="N48" s="243">
        <f t="shared" si="121"/>
        <v>36616.970862730348</v>
      </c>
      <c r="O48" s="243">
        <f t="shared" si="121"/>
        <v>53619.31471949839</v>
      </c>
      <c r="P48" s="243">
        <f t="shared" si="121"/>
        <v>56122.607399540313</v>
      </c>
      <c r="Q48" s="243">
        <f t="shared" si="121"/>
        <v>73584.141719798004</v>
      </c>
      <c r="R48" s="243">
        <f t="shared" si="121"/>
        <v>86656.076145244864</v>
      </c>
      <c r="S48" s="243">
        <f t="shared" si="121"/>
        <v>82386.021062112661</v>
      </c>
      <c r="T48" s="243">
        <f t="shared" si="121"/>
        <v>82800.743958633888</v>
      </c>
      <c r="U48" s="243">
        <f t="shared" si="121"/>
        <v>77174.043110000028</v>
      </c>
      <c r="V48" s="243">
        <f t="shared" si="121"/>
        <v>126362.71928000002</v>
      </c>
      <c r="W48" s="243">
        <f t="shared" si="121"/>
        <v>97426.965924999968</v>
      </c>
      <c r="X48" s="243">
        <f t="shared" si="121"/>
        <v>76191.821434999991</v>
      </c>
      <c r="Y48" s="243">
        <f t="shared" si="121"/>
        <v>95720.891284999991</v>
      </c>
      <c r="Z48" s="243">
        <f t="shared" si="121"/>
        <v>152945.42266000004</v>
      </c>
      <c r="AA48" s="243">
        <f t="shared" si="121"/>
        <v>156269.69376499997</v>
      </c>
      <c r="AB48" s="243">
        <f t="shared" si="121"/>
        <v>89959.685944999976</v>
      </c>
      <c r="AC48" s="243">
        <f t="shared" si="121"/>
        <v>98800.158895</v>
      </c>
      <c r="AD48" s="243">
        <f t="shared" si="121"/>
        <v>165460.27311500005</v>
      </c>
      <c r="AE48" s="243">
        <f t="shared" si="121"/>
        <v>94747.44716500002</v>
      </c>
      <c r="AF48" s="243">
        <f t="shared" si="121"/>
        <v>102833.53117000003</v>
      </c>
      <c r="AG48" s="243">
        <f t="shared" si="121"/>
        <v>117064.51157499998</v>
      </c>
      <c r="AH48" s="243">
        <f t="shared" si="121"/>
        <v>117373</v>
      </c>
      <c r="AI48" s="243">
        <f t="shared" si="121"/>
        <v>120225.3835862829</v>
      </c>
      <c r="AJ48" s="243">
        <f t="shared" si="121"/>
        <v>140844.86267898846</v>
      </c>
      <c r="AK48" s="243">
        <f t="shared" si="121"/>
        <v>107501.44022269694</v>
      </c>
      <c r="AL48" s="243">
        <f t="shared" si="121"/>
        <v>189770.42807590315</v>
      </c>
      <c r="AM48" s="243">
        <f t="shared" si="121"/>
        <v>109934.86283256984</v>
      </c>
      <c r="AN48" s="243">
        <f t="shared" si="121"/>
        <v>132900.66071297292</v>
      </c>
      <c r="AO48" s="243">
        <f t="shared" si="121"/>
        <v>97672.665507353537</v>
      </c>
      <c r="AP48" s="243">
        <f t="shared" si="121"/>
        <v>195058.2459407431</v>
      </c>
      <c r="AQ48" s="243">
        <f t="shared" si="121"/>
        <v>110256.3278677667</v>
      </c>
      <c r="AR48" s="243">
        <f t="shared" si="121"/>
        <v>140788.5038761718</v>
      </c>
      <c r="AS48" s="243">
        <f t="shared" si="121"/>
        <v>92458.588421346445</v>
      </c>
      <c r="AT48" s="243">
        <f t="shared" si="121"/>
        <v>157784.17852380819</v>
      </c>
      <c r="AU48" s="243">
        <f t="shared" si="121"/>
        <v>109713.88582220994</v>
      </c>
      <c r="AV48" s="243">
        <f t="shared" si="121"/>
        <v>154281.91141682505</v>
      </c>
      <c r="AW48" s="243">
        <f t="shared" si="121"/>
        <v>136578.44744695138</v>
      </c>
      <c r="AX48" s="243">
        <f t="shared" si="121"/>
        <v>205621.69030234902</v>
      </c>
      <c r="AY48" s="243">
        <f t="shared" si="121"/>
        <v>135974.33151112543</v>
      </c>
      <c r="AZ48" s="243">
        <f t="shared" si="121"/>
        <v>179834.06656072073</v>
      </c>
      <c r="BA48" s="243">
        <f t="shared" si="121"/>
        <v>165337.79201404238</v>
      </c>
      <c r="BB48" s="243">
        <f t="shared" si="121"/>
        <v>233883.04851965629</v>
      </c>
      <c r="BC48" s="243">
        <f t="shared" si="121"/>
        <v>150139.9238517778</v>
      </c>
      <c r="BD48" s="243">
        <f t="shared" si="121"/>
        <v>182686.869599489</v>
      </c>
      <c r="BE48" s="243">
        <f t="shared" si="121"/>
        <v>182961.5414395862</v>
      </c>
      <c r="BF48" s="243">
        <f t="shared" si="121"/>
        <v>253170.56391368815</v>
      </c>
      <c r="BG48" s="243">
        <f t="shared" si="121"/>
        <v>222994.90396500428</v>
      </c>
      <c r="BH48" s="243">
        <f t="shared" si="121"/>
        <v>22129.583346336585</v>
      </c>
      <c r="BI48" s="243">
        <f t="shared" si="121"/>
        <v>599162.88069439749</v>
      </c>
      <c r="BJ48" s="244">
        <f t="shared" si="121"/>
        <v>209290.96608157948</v>
      </c>
      <c r="BK48" s="244">
        <f t="shared" si="121"/>
        <v>67380.673812304303</v>
      </c>
      <c r="BL48" s="244">
        <f t="shared" si="121"/>
        <v>166660.0587213143</v>
      </c>
      <c r="BM48" s="244">
        <f t="shared" ref="BM48:BR48" si="122">BM44-BM32-BM38-BM14</f>
        <v>183179.07246072599</v>
      </c>
      <c r="BN48" s="244">
        <f t="shared" si="122"/>
        <v>317450.11805429729</v>
      </c>
      <c r="BO48" s="244">
        <f t="shared" si="122"/>
        <v>220540.3524619891</v>
      </c>
      <c r="BP48" s="244">
        <f t="shared" si="122"/>
        <v>240896.93268464628</v>
      </c>
      <c r="BQ48" s="244">
        <f t="shared" si="122"/>
        <v>257464.96205808717</v>
      </c>
      <c r="BR48" s="259">
        <f t="shared" si="122"/>
        <v>352076.32582693856</v>
      </c>
      <c r="BS48" s="259">
        <f t="shared" ref="BS48:BT48" si="123">BS44-BS32-BS38-BS14</f>
        <v>270911.33244011365</v>
      </c>
      <c r="BT48" s="338">
        <f t="shared" si="123"/>
        <v>301697.74232952908</v>
      </c>
      <c r="BU48" s="338">
        <f t="shared" ref="BU48:BV48" si="124">BU44-BU32-BU38-BU14</f>
        <v>327757.08252002904</v>
      </c>
      <c r="BV48" s="338">
        <f t="shared" si="124"/>
        <v>398786.45917440776</v>
      </c>
      <c r="BW48" s="338">
        <f t="shared" ref="BW48:BX48" si="125">BW44-BW32-BW38-BW14</f>
        <v>345577.32332636195</v>
      </c>
      <c r="BX48" s="338">
        <f t="shared" si="125"/>
        <v>334918.62472155603</v>
      </c>
      <c r="BY48" s="338">
        <f t="shared" ref="BY48:BZ48" si="126">BY44-BY32-BY38-BY14</f>
        <v>319207.55700985854</v>
      </c>
      <c r="BZ48" s="338">
        <f t="shared" si="126"/>
        <v>649347.27317919256</v>
      </c>
      <c r="CA48" s="338">
        <f t="shared" ref="CA48:CB48" si="127">CA44-CA32-CA38-CA14</f>
        <v>286508.23303623684</v>
      </c>
      <c r="CB48" s="338">
        <f t="shared" si="127"/>
        <v>307163.42581526272</v>
      </c>
      <c r="CC48" s="338">
        <f t="shared" ref="CC48:CD48" si="128">CC44-CC32-CC38-CC14</f>
        <v>253194.36736183579</v>
      </c>
      <c r="CD48" s="338">
        <f t="shared" si="128"/>
        <v>585743.04370460601</v>
      </c>
      <c r="CE48" s="14"/>
      <c r="CF48" s="244">
        <f t="shared" ref="CF48:CT48" si="129">CF44-CF32-CF38-CF14</f>
        <v>-15002.726695171961</v>
      </c>
      <c r="CG48" s="244">
        <f t="shared" si="129"/>
        <v>56097.891289808562</v>
      </c>
      <c r="CH48" s="244">
        <f t="shared" si="129"/>
        <v>113766.68832201693</v>
      </c>
      <c r="CI48" s="244">
        <f t="shared" si="129"/>
        <v>269982.13998408144</v>
      </c>
      <c r="CJ48" s="244">
        <f t="shared" si="129"/>
        <v>368723.52741074673</v>
      </c>
      <c r="CK48" s="244">
        <f t="shared" si="129"/>
        <v>422285.10130500002</v>
      </c>
      <c r="CL48" s="244">
        <f t="shared" si="129"/>
        <v>510489.81172</v>
      </c>
      <c r="CM48" s="244">
        <f t="shared" si="129"/>
        <v>432018.48990999989</v>
      </c>
      <c r="CN48" s="244">
        <f t="shared" si="129"/>
        <v>558342.11456387152</v>
      </c>
      <c r="CO48" s="244">
        <f t="shared" si="129"/>
        <v>535566.43499363889</v>
      </c>
      <c r="CP48" s="244">
        <f t="shared" si="129"/>
        <v>501287.59868909355</v>
      </c>
      <c r="CQ48" s="244">
        <f t="shared" si="129"/>
        <v>606195.93498833512</v>
      </c>
      <c r="CR48" s="244">
        <f t="shared" si="129"/>
        <v>715029.23860554502</v>
      </c>
      <c r="CS48" s="244">
        <f t="shared" si="129"/>
        <v>768958.89880454144</v>
      </c>
      <c r="CT48" s="244">
        <f t="shared" si="129"/>
        <v>1053578.334087318</v>
      </c>
      <c r="CU48" s="244">
        <f>CU44-CU32-CU38-CU14</f>
        <v>734669.92304864165</v>
      </c>
      <c r="CV48" s="244">
        <f>CV44-CV32-CV38-CV14</f>
        <v>1070978.5730316613</v>
      </c>
      <c r="CW48" s="244">
        <f>CW44-CW32-CW38-CW14</f>
        <v>1299152.6164640796</v>
      </c>
      <c r="CX48" s="244">
        <f>CX44-CX32-CX38-CX14</f>
        <v>1649050.7782369696</v>
      </c>
      <c r="CY48" s="241">
        <f>CY44-CY32-CY38-CY14</f>
        <v>1432609.069917941</v>
      </c>
    </row>
    <row r="49" spans="2:109" s="33" customFormat="1">
      <c r="B49" s="30" t="str">
        <f>IF(Portfolio!$CE$3=SOURCE!$A$1,SOURCE!D69,SOURCE!E69)</f>
        <v>Margem FFO ajustado</v>
      </c>
      <c r="C49" s="31">
        <f t="shared" ref="C49:BL49" si="130">+C48/C18</f>
        <v>-8.5029682027132916E-2</v>
      </c>
      <c r="D49" s="31">
        <f t="shared" si="130"/>
        <v>-0.35237065318001082</v>
      </c>
      <c r="E49" s="31">
        <f t="shared" si="130"/>
        <v>-6.8264631696486777E-2</v>
      </c>
      <c r="F49" s="31">
        <f t="shared" si="130"/>
        <v>0.19131712306051091</v>
      </c>
      <c r="G49" s="31">
        <f t="shared" si="130"/>
        <v>0.2234299795773749</v>
      </c>
      <c r="H49" s="31">
        <f t="shared" si="130"/>
        <v>0.1533610554470245</v>
      </c>
      <c r="I49" s="31">
        <f t="shared" si="130"/>
        <v>-0.15210958554164211</v>
      </c>
      <c r="J49" s="31">
        <f t="shared" si="130"/>
        <v>0.40365506958817093</v>
      </c>
      <c r="K49" s="31">
        <f t="shared" si="130"/>
        <v>0.32852078624548892</v>
      </c>
      <c r="L49" s="31">
        <f t="shared" si="130"/>
        <v>0.26011234507578312</v>
      </c>
      <c r="M49" s="31">
        <f t="shared" si="130"/>
        <v>0.23240238813892614</v>
      </c>
      <c r="N49" s="31">
        <f t="shared" si="130"/>
        <v>0.29262264643698954</v>
      </c>
      <c r="O49" s="245">
        <f t="shared" si="130"/>
        <v>0.53119226497279914</v>
      </c>
      <c r="P49" s="245">
        <f t="shared" si="130"/>
        <v>0.52417592454803452</v>
      </c>
      <c r="Q49" s="245">
        <f t="shared" si="130"/>
        <v>0.63093468308168832</v>
      </c>
      <c r="R49" s="245">
        <f t="shared" si="130"/>
        <v>0.54812120792552521</v>
      </c>
      <c r="S49" s="245">
        <f t="shared" si="130"/>
        <v>0.60409336041594108</v>
      </c>
      <c r="T49" s="245">
        <f t="shared" si="130"/>
        <v>0.57863923557856001</v>
      </c>
      <c r="U49" s="245">
        <f t="shared" si="130"/>
        <v>0.52674197609856821</v>
      </c>
      <c r="V49" s="245">
        <f t="shared" si="130"/>
        <v>0.70835996889258512</v>
      </c>
      <c r="W49" s="245">
        <f t="shared" si="130"/>
        <v>0.61735716931713824</v>
      </c>
      <c r="X49" s="245">
        <f t="shared" si="130"/>
        <v>0.48015469412928341</v>
      </c>
      <c r="Y49" s="245">
        <f t="shared" si="130"/>
        <v>0.5778213996295295</v>
      </c>
      <c r="Z49" s="245">
        <f t="shared" si="130"/>
        <v>0.78797869948645982</v>
      </c>
      <c r="AA49" s="246">
        <f t="shared" si="130"/>
        <v>0.48328537204041422</v>
      </c>
      <c r="AB49" s="246">
        <f t="shared" si="130"/>
        <v>0.4690856216526742</v>
      </c>
      <c r="AC49" s="246">
        <f t="shared" si="130"/>
        <v>0.48110206586558002</v>
      </c>
      <c r="AD49" s="246">
        <f t="shared" si="130"/>
        <v>0.68546134144717252</v>
      </c>
      <c r="AE49" s="246">
        <f t="shared" si="130"/>
        <v>0.42383785726223938</v>
      </c>
      <c r="AF49" s="246">
        <f t="shared" si="130"/>
        <v>0.43312456767790436</v>
      </c>
      <c r="AG49" s="246">
        <f t="shared" si="130"/>
        <v>0.47079958900325419</v>
      </c>
      <c r="AH49" s="246">
        <f t="shared" si="130"/>
        <v>0.43698877492134997</v>
      </c>
      <c r="AI49" s="246">
        <f t="shared" si="130"/>
        <v>0.46735096740819004</v>
      </c>
      <c r="AJ49" s="246">
        <f t="shared" si="130"/>
        <v>0.51691052758445033</v>
      </c>
      <c r="AK49" s="246">
        <f t="shared" si="130"/>
        <v>0.38647399568018215</v>
      </c>
      <c r="AL49" s="246">
        <f t="shared" si="130"/>
        <v>0.5884437533688256</v>
      </c>
      <c r="AM49" s="246">
        <f t="shared" si="130"/>
        <v>0.41531541877306805</v>
      </c>
      <c r="AN49" s="246">
        <f t="shared" si="130"/>
        <v>0.51418230136368304</v>
      </c>
      <c r="AO49" s="246">
        <f t="shared" si="130"/>
        <v>0.37184090098291173</v>
      </c>
      <c r="AP49" s="246">
        <f t="shared" si="130"/>
        <v>0.65110354614894062</v>
      </c>
      <c r="AQ49" s="246">
        <f t="shared" si="130"/>
        <v>0.39543384415187066</v>
      </c>
      <c r="AR49" s="246">
        <f t="shared" si="130"/>
        <v>0.52184485342078979</v>
      </c>
      <c r="AS49" s="246">
        <f t="shared" si="130"/>
        <v>0.34234780563131184</v>
      </c>
      <c r="AT49" s="246">
        <f t="shared" si="130"/>
        <v>0.50723531663471921</v>
      </c>
      <c r="AU49" s="246">
        <f t="shared" si="130"/>
        <v>0.39361614058970795</v>
      </c>
      <c r="AV49" s="246">
        <f t="shared" si="130"/>
        <v>0.54413977549665948</v>
      </c>
      <c r="AW49" s="246">
        <f t="shared" si="130"/>
        <v>0.46886368679588936</v>
      </c>
      <c r="AX49" s="246">
        <f t="shared" si="130"/>
        <v>0.63560678248723446</v>
      </c>
      <c r="AY49" s="246">
        <f t="shared" si="130"/>
        <v>0.4654402573295377</v>
      </c>
      <c r="AZ49" s="246">
        <f t="shared" si="130"/>
        <v>0.58691951523885233</v>
      </c>
      <c r="BA49" s="246">
        <f t="shared" si="130"/>
        <v>0.54362772826519878</v>
      </c>
      <c r="BB49" s="246">
        <f t="shared" si="130"/>
        <v>0.67175069044784641</v>
      </c>
      <c r="BC49" s="246">
        <f t="shared" si="130"/>
        <v>0.48768609471188357</v>
      </c>
      <c r="BD49" s="246">
        <f t="shared" si="130"/>
        <v>0.56235068305147884</v>
      </c>
      <c r="BE49" s="246">
        <f t="shared" si="130"/>
        <v>0.55679433361681707</v>
      </c>
      <c r="BF49" s="246">
        <f t="shared" si="130"/>
        <v>0.68892891959649583</v>
      </c>
      <c r="BG49" s="246">
        <f t="shared" si="130"/>
        <v>0.68410747075488942</v>
      </c>
      <c r="BH49" s="246">
        <f t="shared" si="130"/>
        <v>8.6090835680675382E-2</v>
      </c>
      <c r="BI49" s="246">
        <f t="shared" si="130"/>
        <v>0.58632625354161438</v>
      </c>
      <c r="BJ49" s="247">
        <f t="shared" si="130"/>
        <v>0.69391496219164084</v>
      </c>
      <c r="BK49" s="247">
        <f t="shared" si="130"/>
        <v>0.25332552454712498</v>
      </c>
      <c r="BL49" s="247">
        <f t="shared" si="130"/>
        <v>0.60480090650098062</v>
      </c>
      <c r="BM49" s="247">
        <f>+BM48/BM18</f>
        <v>0.56841951617850606</v>
      </c>
      <c r="BN49" s="247">
        <f>+BN48/BN18</f>
        <v>0.71219607005085306</v>
      </c>
      <c r="BO49" s="247">
        <f>+BO48/BO18</f>
        <v>0.52504619445167378</v>
      </c>
      <c r="BP49" s="247">
        <f>+BP48/BP18</f>
        <v>0.55180104604263447</v>
      </c>
      <c r="BQ49" s="247">
        <f>+BQ48/BQ18</f>
        <v>0.56514069158669045</v>
      </c>
      <c r="BR49" s="247">
        <f t="shared" ref="BR49:BY49" si="131">+BR$48/BR$18</f>
        <v>0.68717321895544503</v>
      </c>
      <c r="BS49" s="247">
        <f t="shared" si="131"/>
        <v>0.57450058012669936</v>
      </c>
      <c r="BT49" s="342">
        <f t="shared" si="131"/>
        <v>0.60063510482437577</v>
      </c>
      <c r="BU49" s="342">
        <f t="shared" si="131"/>
        <v>0.64049448411219145</v>
      </c>
      <c r="BV49" s="342">
        <f t="shared" si="131"/>
        <v>0.69894256837126179</v>
      </c>
      <c r="BW49" s="342">
        <f t="shared" si="131"/>
        <v>0.65997897245208936</v>
      </c>
      <c r="BX49" s="342">
        <f t="shared" si="131"/>
        <v>0.62055131881203951</v>
      </c>
      <c r="BY49" s="342">
        <f t="shared" si="131"/>
        <v>0.58553373010952914</v>
      </c>
      <c r="BZ49" s="342">
        <f t="shared" ref="BZ49:CD49" si="132">+BZ$48/BZ$18</f>
        <v>0.69352327190673246</v>
      </c>
      <c r="CA49" s="342">
        <f t="shared" si="132"/>
        <v>0.54502762660938964</v>
      </c>
      <c r="CB49" s="342">
        <f t="shared" si="132"/>
        <v>0.44256278639063473</v>
      </c>
      <c r="CC49" s="342">
        <f t="shared" si="132"/>
        <v>0.41000624648880474</v>
      </c>
      <c r="CD49" s="342">
        <f t="shared" si="132"/>
        <v>0.64951792760855098</v>
      </c>
      <c r="CE49" s="14"/>
      <c r="CF49" s="247">
        <f t="shared" ref="CF49:CT49" si="133">+CF48/CF18</f>
        <v>-5.9306211609854186E-2</v>
      </c>
      <c r="CG49" s="247">
        <f t="shared" si="133"/>
        <v>0.16676373757593155</v>
      </c>
      <c r="CH49" s="247">
        <f t="shared" si="133"/>
        <v>0.27664905655564059</v>
      </c>
      <c r="CI49" s="247">
        <f t="shared" si="133"/>
        <v>0.5592778641724595</v>
      </c>
      <c r="CJ49" s="247">
        <f t="shared" si="133"/>
        <v>0.61009062892102939</v>
      </c>
      <c r="CK49" s="247">
        <f t="shared" si="133"/>
        <v>0.62444980321868138</v>
      </c>
      <c r="CL49" s="247">
        <f t="shared" si="133"/>
        <v>0.53072485831796534</v>
      </c>
      <c r="CM49" s="247">
        <f t="shared" si="133"/>
        <v>0.4416398842279835</v>
      </c>
      <c r="CN49" s="247">
        <f t="shared" si="133"/>
        <v>0.49394284894146034</v>
      </c>
      <c r="CO49" s="247">
        <f t="shared" si="133"/>
        <v>0.49341575971752449</v>
      </c>
      <c r="CP49" s="247">
        <f t="shared" si="133"/>
        <v>0.44371442023366214</v>
      </c>
      <c r="CQ49" s="247">
        <f t="shared" si="133"/>
        <v>0.51500499700247837</v>
      </c>
      <c r="CR49" s="247">
        <f t="shared" si="133"/>
        <v>0.57163380286589538</v>
      </c>
      <c r="CS49" s="247">
        <f t="shared" si="133"/>
        <v>0.57868362897374492</v>
      </c>
      <c r="CT49" s="247">
        <f t="shared" si="133"/>
        <v>0.55261965075483355</v>
      </c>
      <c r="CU49" s="247">
        <f>+CU48/CU18</f>
        <v>0.56101334336772579</v>
      </c>
      <c r="CV49" s="247">
        <f>+CV48/CV18</f>
        <v>0.58698679983165225</v>
      </c>
      <c r="CW49" s="247">
        <f>+CW48/CW18</f>
        <v>0.6318406963851313</v>
      </c>
      <c r="CX49" s="247">
        <f>+CX48/CX18</f>
        <v>0.64801087869871865</v>
      </c>
      <c r="CY49" s="342">
        <f>+CY48/CY18</f>
        <v>0.52302516457688764</v>
      </c>
      <c r="DE49" s="369"/>
    </row>
    <row r="50" spans="2:109">
      <c r="B50" s="32" t="str">
        <f>IF(Portfolio!$CE$3=SOURCE!$A$1,SOURCE!D70,SOURCE!E70)</f>
        <v>EBITDA de Propriedades*</v>
      </c>
      <c r="C50" s="26">
        <f t="shared" ref="C50:BN50" si="134">C52-C23-C24-C26-C27-C13-C17*(C13/C16)-(C19+C20)*(C13/C16)</f>
        <v>10801.068609013877</v>
      </c>
      <c r="D50" s="26">
        <f t="shared" si="134"/>
        <v>7669.1086876903637</v>
      </c>
      <c r="E50" s="26">
        <f t="shared" si="134"/>
        <v>27599.512437679517</v>
      </c>
      <c r="F50" s="26">
        <f t="shared" si="134"/>
        <v>47366.004724627113</v>
      </c>
      <c r="G50" s="26">
        <f t="shared" si="134"/>
        <v>47893.44887512469</v>
      </c>
      <c r="H50" s="26">
        <f t="shared" si="134"/>
        <v>42680.732931474522</v>
      </c>
      <c r="I50" s="26">
        <f t="shared" si="134"/>
        <v>9991.500475779203</v>
      </c>
      <c r="J50" s="26">
        <f t="shared" si="134"/>
        <v>64541.17052224317</v>
      </c>
      <c r="K50" s="26">
        <f t="shared" si="134"/>
        <v>48393.151284999993</v>
      </c>
      <c r="L50" s="26">
        <f t="shared" si="134"/>
        <v>57623.645405000003</v>
      </c>
      <c r="M50" s="26">
        <f t="shared" si="134"/>
        <v>60216.393515593933</v>
      </c>
      <c r="N50" s="26">
        <f t="shared" si="134"/>
        <v>83835.328883585811</v>
      </c>
      <c r="O50" s="243">
        <f t="shared" si="134"/>
        <v>66346.239313453669</v>
      </c>
      <c r="P50" s="243">
        <f t="shared" si="134"/>
        <v>69093.303719370466</v>
      </c>
      <c r="Q50" s="243">
        <f t="shared" si="134"/>
        <v>97109.005807887545</v>
      </c>
      <c r="R50" s="243">
        <f t="shared" si="134"/>
        <v>110406.89250573191</v>
      </c>
      <c r="S50" s="243">
        <f t="shared" si="134"/>
        <v>94043.575211868898</v>
      </c>
      <c r="T50" s="243">
        <f t="shared" si="134"/>
        <v>91341.047475642554</v>
      </c>
      <c r="U50" s="243">
        <f t="shared" si="134"/>
        <v>82269.468366076544</v>
      </c>
      <c r="V50" s="243">
        <f t="shared" si="134"/>
        <v>114671.42343097598</v>
      </c>
      <c r="W50" s="243">
        <f t="shared" si="134"/>
        <v>110292.26706603586</v>
      </c>
      <c r="X50" s="243">
        <f t="shared" si="134"/>
        <v>113707.61937072374</v>
      </c>
      <c r="Y50" s="243">
        <f t="shared" si="134"/>
        <v>120054.69677051918</v>
      </c>
      <c r="Z50" s="243">
        <f t="shared" si="134"/>
        <v>143346.79611292446</v>
      </c>
      <c r="AA50" s="243">
        <f t="shared" si="134"/>
        <v>136246.83716972335</v>
      </c>
      <c r="AB50" s="243">
        <f t="shared" si="134"/>
        <v>135787.21556302227</v>
      </c>
      <c r="AC50" s="243">
        <f t="shared" si="134"/>
        <v>135182.27019498558</v>
      </c>
      <c r="AD50" s="243">
        <f t="shared" si="134"/>
        <v>184521.5730672029</v>
      </c>
      <c r="AE50" s="243">
        <f t="shared" si="134"/>
        <v>166904.34150853983</v>
      </c>
      <c r="AF50" s="243">
        <f t="shared" si="134"/>
        <v>150114.29024431002</v>
      </c>
      <c r="AG50" s="243">
        <f t="shared" si="134"/>
        <v>165074.89339599677</v>
      </c>
      <c r="AH50" s="243">
        <f t="shared" si="134"/>
        <v>152405.75227255779</v>
      </c>
      <c r="AI50" s="243">
        <f t="shared" si="134"/>
        <v>190147.58035935147</v>
      </c>
      <c r="AJ50" s="243">
        <f t="shared" si="134"/>
        <v>186631.51488810647</v>
      </c>
      <c r="AK50" s="243">
        <f t="shared" si="134"/>
        <v>185031.9039337362</v>
      </c>
      <c r="AL50" s="243">
        <f t="shared" si="134"/>
        <v>220677.21374368848</v>
      </c>
      <c r="AM50" s="243">
        <f t="shared" si="134"/>
        <v>195381.5314673539</v>
      </c>
      <c r="AN50" s="243">
        <f t="shared" si="134"/>
        <v>195600.39012500318</v>
      </c>
      <c r="AO50" s="243">
        <f t="shared" si="134"/>
        <v>189017.86294172535</v>
      </c>
      <c r="AP50" s="243">
        <f t="shared" si="134"/>
        <v>232148.99393711382</v>
      </c>
      <c r="AQ50" s="243">
        <f t="shared" si="134"/>
        <v>200232.35725902719</v>
      </c>
      <c r="AR50" s="243">
        <f t="shared" si="134"/>
        <v>199117.73090512387</v>
      </c>
      <c r="AS50" s="243">
        <f t="shared" si="134"/>
        <v>190355.32716000004</v>
      </c>
      <c r="AT50" s="243">
        <f t="shared" si="134"/>
        <v>241276.78831085391</v>
      </c>
      <c r="AU50" s="243">
        <f t="shared" si="134"/>
        <v>189458.10000482801</v>
      </c>
      <c r="AV50" s="243">
        <f t="shared" si="134"/>
        <v>215811.94824775177</v>
      </c>
      <c r="AW50" s="243">
        <f t="shared" si="134"/>
        <v>184827.93514937977</v>
      </c>
      <c r="AX50" s="243">
        <f t="shared" si="134"/>
        <v>256845.18864333996</v>
      </c>
      <c r="AY50" s="243">
        <f t="shared" si="134"/>
        <v>237063.91988462085</v>
      </c>
      <c r="AZ50" s="243">
        <f t="shared" si="134"/>
        <v>258830.76257768366</v>
      </c>
      <c r="BA50" s="243">
        <f t="shared" si="134"/>
        <v>231691.03107546808</v>
      </c>
      <c r="BB50" s="243">
        <f>BB52-BB23-BB24-BB26-BB27-BB13-BB17*(BB13/BB16)-(BB19+BB20)*(BB13/BB16)</f>
        <v>236943.00522192693</v>
      </c>
      <c r="BC50" s="243">
        <f t="shared" si="134"/>
        <v>233516.42695177521</v>
      </c>
      <c r="BD50" s="243">
        <f t="shared" si="134"/>
        <v>222033.12792793219</v>
      </c>
      <c r="BE50" s="243">
        <f t="shared" si="134"/>
        <v>240057.11670591173</v>
      </c>
      <c r="BF50" s="243">
        <f t="shared" si="134"/>
        <v>262474.52159433067</v>
      </c>
      <c r="BG50" s="243">
        <f t="shared" si="134"/>
        <v>350397.69953334518</v>
      </c>
      <c r="BH50" s="243">
        <f t="shared" si="134"/>
        <v>188790.36308867543</v>
      </c>
      <c r="BI50" s="243">
        <f t="shared" si="134"/>
        <v>186357.29990961083</v>
      </c>
      <c r="BJ50" s="244">
        <f t="shared" si="134"/>
        <v>162581.79263014364</v>
      </c>
      <c r="BK50" s="244">
        <f t="shared" si="134"/>
        <v>140307.78408828858</v>
      </c>
      <c r="BL50" s="244">
        <f t="shared" si="134"/>
        <v>187660.60441156069</v>
      </c>
      <c r="BM50" s="244">
        <f t="shared" si="134"/>
        <v>237648.86030489916</v>
      </c>
      <c r="BN50" s="244">
        <f t="shared" si="134"/>
        <v>331890.46598672151</v>
      </c>
      <c r="BO50" s="244">
        <f t="shared" ref="BO50:BS50" si="135">BO52-BO23-BO24-BO26-BO27-BO13-BO17*(BO13/BO16)-(BO19+BO20)*(BO13/BO16)</f>
        <v>296608.85838122474</v>
      </c>
      <c r="BP50" s="244">
        <f t="shared" si="135"/>
        <v>293082.39362011402</v>
      </c>
      <c r="BQ50" s="244">
        <f t="shared" si="135"/>
        <v>326151.11097659386</v>
      </c>
      <c r="BR50" s="259">
        <f t="shared" si="135"/>
        <v>386792.92291249783</v>
      </c>
      <c r="BS50" s="259">
        <f t="shared" si="135"/>
        <v>363229.11095842964</v>
      </c>
      <c r="BT50" s="338">
        <f t="shared" ref="BT50:BX50" si="136">BT52-BT23-BT24-BT26-BT27-BT13-BT17*(BT13/BT16)-(BT19+BT20)*(BT13/BT16)</f>
        <v>369617.05851881631</v>
      </c>
      <c r="BU50" s="338">
        <f t="shared" si="136"/>
        <v>393923.1235007355</v>
      </c>
      <c r="BV50" s="338">
        <f>BV52-BV23-BV24-BV26-BV27-BV13-BV17*(BV13/BV16)-(BV19+BV20)*(BV13/BV16)</f>
        <v>398390.97008089424</v>
      </c>
      <c r="BW50" s="338">
        <f t="shared" si="136"/>
        <v>395527.5821902639</v>
      </c>
      <c r="BX50" s="338">
        <f t="shared" si="136"/>
        <v>369370.92513745953</v>
      </c>
      <c r="BY50" s="338">
        <f t="shared" ref="BY50:CD50" si="137">BY52-BY23-BY24-BY26-BY27-BY13-BY17*(BY13/BY16)-(BY19+BY20)*(BY13/BY16)</f>
        <v>397735.63893401186</v>
      </c>
      <c r="BZ50" s="338">
        <f t="shared" si="137"/>
        <v>492474.28059294226</v>
      </c>
      <c r="CA50" s="338">
        <f t="shared" si="137"/>
        <v>418924.82515323506</v>
      </c>
      <c r="CB50" s="338">
        <f t="shared" si="137"/>
        <v>451475.72436736501</v>
      </c>
      <c r="CC50" s="338">
        <f t="shared" si="137"/>
        <v>441609.18910419889</v>
      </c>
      <c r="CD50" s="338">
        <f t="shared" si="137"/>
        <v>569857.42172959843</v>
      </c>
      <c r="CE50" s="14"/>
      <c r="CF50" s="244">
        <f>+SUM(C50:F50)</f>
        <v>93435.694459010876</v>
      </c>
      <c r="CG50" s="244">
        <f>SUM(G50:J50)</f>
        <v>165106.85280462159</v>
      </c>
      <c r="CH50" s="244">
        <f>SUM(K50:N50)</f>
        <v>250068.51908917972</v>
      </c>
      <c r="CI50" s="244">
        <f>SUM(O50:R50)</f>
        <v>342955.44134644355</v>
      </c>
      <c r="CJ50" s="244">
        <f>SUM(S50:V50)</f>
        <v>382325.51448456396</v>
      </c>
      <c r="CK50" s="244">
        <f>SUM(W50:Z50)</f>
        <v>487401.37932020327</v>
      </c>
      <c r="CL50" s="244">
        <f>SUM(AA50:AD50)</f>
        <v>591737.89599493414</v>
      </c>
      <c r="CM50" s="244">
        <f>SUM(AE50:AH50)</f>
        <v>634499.27742140437</v>
      </c>
      <c r="CN50" s="244">
        <f>SUM(AI50:AL50)</f>
        <v>782488.21292488277</v>
      </c>
      <c r="CO50" s="244">
        <f>SUM(AM50:AP50)</f>
        <v>812148.7784711963</v>
      </c>
      <c r="CP50" s="244">
        <f>SUM(AQ50:AT50)</f>
        <v>830982.20363500493</v>
      </c>
      <c r="CQ50" s="244">
        <f>SUM(AU50:AX50)</f>
        <v>846943.17204529955</v>
      </c>
      <c r="CR50" s="244">
        <f>SUM(AY50:BB50)</f>
        <v>964528.71875969949</v>
      </c>
      <c r="CS50" s="244">
        <f>SUM(BC50:BF50)</f>
        <v>958081.19317994977</v>
      </c>
      <c r="CT50" s="244">
        <f>SUM(BG50:BJ50)</f>
        <v>888127.15516177518</v>
      </c>
      <c r="CU50" s="244">
        <f>SUM(BK50:BN50)</f>
        <v>897507.71479146997</v>
      </c>
      <c r="CV50" s="244">
        <f>SUM(BO50:BR50)</f>
        <v>1302635.2858904304</v>
      </c>
      <c r="CW50" s="244">
        <f>SUM(BS50:BV50)</f>
        <v>1525160.2630588757</v>
      </c>
      <c r="CX50" s="244">
        <f>SUM(BW50:BZ50)</f>
        <v>1655108.4268546775</v>
      </c>
      <c r="CY50" s="241">
        <f>SUM(CA50:CD50)</f>
        <v>1881867.1603543975</v>
      </c>
    </row>
    <row r="51" spans="2:109" s="33" customFormat="1">
      <c r="B51" s="30" t="str">
        <f>IF(Portfolio!$CE$3=SOURCE!$A$1,SOURCE!D71,SOURCE!E71)</f>
        <v>Margem EBITDA de Propriedades</v>
      </c>
      <c r="C51" s="31">
        <f t="shared" ref="C51:BN51" si="138">C50/(C18-C13-C17*(C13/C16))</f>
        <v>0.26662112186458142</v>
      </c>
      <c r="D51" s="31">
        <f t="shared" si="138"/>
        <v>0.12331026080394596</v>
      </c>
      <c r="E51" s="31">
        <f t="shared" si="138"/>
        <v>0.48821497125958113</v>
      </c>
      <c r="F51" s="31">
        <f t="shared" si="138"/>
        <v>0.59592124262343338</v>
      </c>
      <c r="G51" s="31">
        <f t="shared" si="138"/>
        <v>0.72963369801627964</v>
      </c>
      <c r="H51" s="31">
        <f t="shared" si="138"/>
        <v>0.57656040389464036</v>
      </c>
      <c r="I51" s="31">
        <f t="shared" si="138"/>
        <v>0.12928601534826026</v>
      </c>
      <c r="J51" s="31">
        <f t="shared" si="138"/>
        <v>0.63257277181090421</v>
      </c>
      <c r="K51" s="31">
        <f t="shared" si="138"/>
        <v>0.59824210252039822</v>
      </c>
      <c r="L51" s="31">
        <f t="shared" si="138"/>
        <v>0.55350719334324117</v>
      </c>
      <c r="M51" s="31">
        <f t="shared" si="138"/>
        <v>0.60799028475952899</v>
      </c>
      <c r="N51" s="31">
        <f t="shared" si="138"/>
        <v>0.6724651915823826</v>
      </c>
      <c r="O51" s="246">
        <f t="shared" si="138"/>
        <v>0.65980872519179301</v>
      </c>
      <c r="P51" s="246">
        <f t="shared" si="138"/>
        <v>0.65012186265286942</v>
      </c>
      <c r="Q51" s="246">
        <f t="shared" si="138"/>
        <v>0.8554358446521052</v>
      </c>
      <c r="R51" s="246">
        <f t="shared" si="138"/>
        <v>0.7280244272508275</v>
      </c>
      <c r="S51" s="246">
        <f t="shared" si="138"/>
        <v>0.73368036011627602</v>
      </c>
      <c r="T51" s="246">
        <f t="shared" si="138"/>
        <v>0.69215702691780934</v>
      </c>
      <c r="U51" s="246">
        <f t="shared" si="138"/>
        <v>0.61420047749905982</v>
      </c>
      <c r="V51" s="246">
        <f t="shared" si="138"/>
        <v>0.74350921434473605</v>
      </c>
      <c r="W51" s="246">
        <f t="shared" si="138"/>
        <v>0.75841281025276486</v>
      </c>
      <c r="X51" s="246">
        <f t="shared" si="138"/>
        <v>0.75312213145002149</v>
      </c>
      <c r="Y51" s="246">
        <f t="shared" si="138"/>
        <v>0.76919758436316188</v>
      </c>
      <c r="Z51" s="246">
        <f t="shared" si="138"/>
        <v>0.80192333273163829</v>
      </c>
      <c r="AA51" s="246">
        <f t="shared" si="138"/>
        <v>0.81013885646283268</v>
      </c>
      <c r="AB51" s="246">
        <f t="shared" si="138"/>
        <v>0.7643433240875781</v>
      </c>
      <c r="AC51" s="246">
        <f t="shared" si="138"/>
        <v>0.78252348811591377</v>
      </c>
      <c r="AD51" s="246">
        <f t="shared" si="138"/>
        <v>0.79517287917664814</v>
      </c>
      <c r="AE51" s="246">
        <f t="shared" si="138"/>
        <v>0.7920690576195939</v>
      </c>
      <c r="AF51" s="246">
        <f t="shared" si="138"/>
        <v>0.70349380801052508</v>
      </c>
      <c r="AG51" s="246">
        <f t="shared" si="138"/>
        <v>0.74955443678266098</v>
      </c>
      <c r="AH51" s="246">
        <f t="shared" si="138"/>
        <v>0.62100914900854254</v>
      </c>
      <c r="AI51" s="246">
        <f t="shared" si="138"/>
        <v>0.81319686438284955</v>
      </c>
      <c r="AJ51" s="246">
        <f t="shared" si="138"/>
        <v>0.75743496329448134</v>
      </c>
      <c r="AK51" s="246">
        <f t="shared" si="138"/>
        <v>0.73827489001557245</v>
      </c>
      <c r="AL51" s="246">
        <f t="shared" si="138"/>
        <v>0.75315550840808809</v>
      </c>
      <c r="AM51" s="246">
        <f t="shared" si="138"/>
        <v>0.76769265540699849</v>
      </c>
      <c r="AN51" s="246">
        <f t="shared" si="138"/>
        <v>0.76115226893645105</v>
      </c>
      <c r="AO51" s="246">
        <f t="shared" si="138"/>
        <v>0.73074521889561073</v>
      </c>
      <c r="AP51" s="246">
        <f t="shared" si="138"/>
        <v>0.77833412403469093</v>
      </c>
      <c r="AQ51" s="246">
        <f t="shared" si="138"/>
        <v>0.7273772239778783</v>
      </c>
      <c r="AR51" s="246">
        <f t="shared" si="138"/>
        <v>0.74210001832814954</v>
      </c>
      <c r="AS51" s="246">
        <f t="shared" si="138"/>
        <v>0.70483153221503037</v>
      </c>
      <c r="AT51" s="246">
        <f t="shared" si="138"/>
        <v>0.7617754103641674</v>
      </c>
      <c r="AU51" s="246">
        <f t="shared" si="138"/>
        <v>0.67482289904413584</v>
      </c>
      <c r="AV51" s="246">
        <f t="shared" si="138"/>
        <v>0.74637032546558524</v>
      </c>
      <c r="AW51" s="246">
        <f t="shared" si="138"/>
        <v>0.64801533345029239</v>
      </c>
      <c r="AX51" s="246">
        <f t="shared" si="138"/>
        <v>0.79624072500441623</v>
      </c>
      <c r="AY51" s="246">
        <f t="shared" si="138"/>
        <v>0.80579252466645501</v>
      </c>
      <c r="AZ51" s="246">
        <f t="shared" si="138"/>
        <v>0.85528080570262643</v>
      </c>
      <c r="BA51" s="246">
        <f t="shared" si="138"/>
        <v>0.76423097000806817</v>
      </c>
      <c r="BB51" s="246">
        <f t="shared" si="138"/>
        <v>0.67943612398868369</v>
      </c>
      <c r="BC51" s="246">
        <f t="shared" si="138"/>
        <v>0.75832595399402991</v>
      </c>
      <c r="BD51" s="246">
        <f t="shared" si="138"/>
        <v>0.68242650953415651</v>
      </c>
      <c r="BE51" s="246">
        <f t="shared" si="138"/>
        <v>0.72908805883988215</v>
      </c>
      <c r="BF51" s="246">
        <f t="shared" si="138"/>
        <v>0.71992328834701713</v>
      </c>
      <c r="BG51" s="246">
        <f t="shared" si="138"/>
        <v>1.0786255836784697</v>
      </c>
      <c r="BH51" s="246">
        <f t="shared" si="138"/>
        <v>0.7276235404037702</v>
      </c>
      <c r="BI51" s="246">
        <f t="shared" si="138"/>
        <v>0.77170905287452607</v>
      </c>
      <c r="BJ51" s="247">
        <f t="shared" si="138"/>
        <v>0.54511709255611684</v>
      </c>
      <c r="BK51" s="247">
        <f t="shared" si="138"/>
        <v>0.53035880325523066</v>
      </c>
      <c r="BL51" s="247">
        <f t="shared" si="138"/>
        <v>0.68220067702304088</v>
      </c>
      <c r="BM51" s="247">
        <f t="shared" si="138"/>
        <v>0.74191026805148474</v>
      </c>
      <c r="BN51" s="247">
        <f t="shared" si="138"/>
        <v>0.74951729485362573</v>
      </c>
      <c r="BO51" s="247">
        <f>BO50/(BO18-BO13-BO17*(BO13/BO16))</f>
        <v>0.7556079486187095</v>
      </c>
      <c r="BP51" s="247">
        <f>BP50/(BP18-BP13-BP17*(BP13/BP16))</f>
        <v>0.68987802573909041</v>
      </c>
      <c r="BQ51" s="247">
        <f>BQ50/(BQ18-BQ13-BQ17*(BQ13/BQ16))</f>
        <v>0.74159769557533262</v>
      </c>
      <c r="BR51" s="247">
        <f t="shared" ref="BR51:CD51" si="139">BR$50/(BR$18-BR$13-BR$17*(BR$13/BR$16))</f>
        <v>0.76732118274795769</v>
      </c>
      <c r="BS51" s="247">
        <f t="shared" si="139"/>
        <v>0.78662799175433995</v>
      </c>
      <c r="BT51" s="342">
        <f t="shared" si="139"/>
        <v>0.77195606694922703</v>
      </c>
      <c r="BU51" s="342">
        <f t="shared" si="139"/>
        <v>0.81177193503670297</v>
      </c>
      <c r="BV51" s="342">
        <f t="shared" si="139"/>
        <v>0.73158874434919186</v>
      </c>
      <c r="BW51" s="342">
        <f t="shared" si="139"/>
        <v>0.78632013631400566</v>
      </c>
      <c r="BX51" s="342">
        <f t="shared" si="139"/>
        <v>0.78238485501884114</v>
      </c>
      <c r="BY51" s="342">
        <f t="shared" si="139"/>
        <v>0.80571448616576091</v>
      </c>
      <c r="BZ51" s="342">
        <f t="shared" si="139"/>
        <v>0.82546436367818132</v>
      </c>
      <c r="CA51" s="342">
        <f t="shared" si="139"/>
        <v>0.82497481226014413</v>
      </c>
      <c r="CB51" s="342">
        <f t="shared" si="139"/>
        <v>0.84598705156324061</v>
      </c>
      <c r="CC51" s="342">
        <f t="shared" si="139"/>
        <v>0.83191574304376992</v>
      </c>
      <c r="CD51" s="342">
        <f t="shared" si="139"/>
        <v>0.88657991610957121</v>
      </c>
      <c r="CE51" s="14"/>
      <c r="CF51" s="247">
        <f t="shared" ref="CF51:CU51" si="140">CF50/(CF18-CF13-CF17*(CF13/CF16))</f>
        <v>0.39139794788038101</v>
      </c>
      <c r="CG51" s="247">
        <f t="shared" si="140"/>
        <v>0.51756991446989076</v>
      </c>
      <c r="CH51" s="247">
        <f t="shared" si="140"/>
        <v>0.61185454284603213</v>
      </c>
      <c r="CI51" s="247">
        <f t="shared" si="140"/>
        <v>0.72658177451798733</v>
      </c>
      <c r="CJ51" s="247">
        <f t="shared" si="140"/>
        <v>0.69723294607229491</v>
      </c>
      <c r="CK51" s="247">
        <f t="shared" si="140"/>
        <v>0.77212365552085449</v>
      </c>
      <c r="CL51" s="247">
        <f t="shared" si="140"/>
        <v>0.78574434047156339</v>
      </c>
      <c r="CM51" s="247">
        <f t="shared" si="140"/>
        <v>0.71308640202035223</v>
      </c>
      <c r="CN51" s="247">
        <f t="shared" si="140"/>
        <v>0.76425422486628525</v>
      </c>
      <c r="CO51" s="247">
        <f t="shared" si="140"/>
        <v>0.76012440021763783</v>
      </c>
      <c r="CP51" s="247">
        <f t="shared" si="140"/>
        <v>0.73511991098893081</v>
      </c>
      <c r="CQ51" s="247">
        <f t="shared" si="140"/>
        <v>0.71914448731735847</v>
      </c>
      <c r="CR51" s="247">
        <f t="shared" si="140"/>
        <v>0.7724110306722386</v>
      </c>
      <c r="CS51" s="247">
        <f t="shared" si="140"/>
        <v>0.72190244660694691</v>
      </c>
      <c r="CT51" s="247">
        <f t="shared" si="140"/>
        <v>0.78865726542896009</v>
      </c>
      <c r="CU51" s="247">
        <f t="shared" si="140"/>
        <v>0.68892033867343094</v>
      </c>
      <c r="CV51" s="247">
        <f>CV50/(CV18-CV13-CV17*(CV13/CV16))</f>
        <v>0.73955684987980286</v>
      </c>
      <c r="CW51" s="247">
        <f>CW50/(CW18-CW13-CW17*(CW13/CW16))</f>
        <v>0.77413713098191606</v>
      </c>
      <c r="CX51" s="247">
        <f>CX50/(CX18-CX13-CX17*(CX13/CX16))</f>
        <v>0.80102751908228353</v>
      </c>
      <c r="CY51" s="342">
        <f>CY50/(CY18-CY13-CY17*(CY13/CY16))</f>
        <v>0.84959569748449582</v>
      </c>
      <c r="DE51" s="369"/>
    </row>
    <row r="52" spans="2:109">
      <c r="B52" s="32" t="str">
        <f>IF(Portfolio!$CE$3=SOURCE!$A$1,SOURCE!D72,SOURCE!E72)</f>
        <v>EBITDA Consolidado</v>
      </c>
      <c r="C52" s="26">
        <f t="shared" ref="C52:BL52" si="141">C36-C28-C29-C30-C32</f>
        <v>10684.617687938387</v>
      </c>
      <c r="D52" s="26">
        <f t="shared" si="141"/>
        <v>8967.3387956596125</v>
      </c>
      <c r="E52" s="26">
        <f t="shared" si="141"/>
        <v>26740.732141798551</v>
      </c>
      <c r="F52" s="26">
        <f t="shared" si="141"/>
        <v>46799.609464603382</v>
      </c>
      <c r="G52" s="26">
        <f t="shared" si="141"/>
        <v>50547.23515</v>
      </c>
      <c r="H52" s="26">
        <f t="shared" si="141"/>
        <v>44102.810799999977</v>
      </c>
      <c r="I52" s="26">
        <f t="shared" si="141"/>
        <v>13252.504197269958</v>
      </c>
      <c r="J52" s="26">
        <f t="shared" si="141"/>
        <v>67213.405251837903</v>
      </c>
      <c r="K52" s="26">
        <f t="shared" si="141"/>
        <v>50910.151284999993</v>
      </c>
      <c r="L52" s="26">
        <f t="shared" si="141"/>
        <v>59099.645405000003</v>
      </c>
      <c r="M52" s="26">
        <f t="shared" si="141"/>
        <v>57055.0042711938</v>
      </c>
      <c r="N52" s="26">
        <f t="shared" si="141"/>
        <v>80163.336724900146</v>
      </c>
      <c r="O52" s="248">
        <f t="shared" si="141"/>
        <v>60005.711349090387</v>
      </c>
      <c r="P52" s="248">
        <f t="shared" si="141"/>
        <v>63441.252165643295</v>
      </c>
      <c r="Q52" s="248">
        <f t="shared" si="141"/>
        <v>86074.194055000014</v>
      </c>
      <c r="R52" s="248">
        <f t="shared" si="141"/>
        <v>94432.647505000088</v>
      </c>
      <c r="S52" s="248">
        <f t="shared" si="141"/>
        <v>85292.203701872655</v>
      </c>
      <c r="T52" s="248">
        <f t="shared" si="141"/>
        <v>80921.730928633886</v>
      </c>
      <c r="U52" s="248">
        <f t="shared" si="141"/>
        <v>73012.043110000028</v>
      </c>
      <c r="V52" s="248">
        <f t="shared" si="141"/>
        <v>110969.71928000002</v>
      </c>
      <c r="W52" s="248">
        <f t="shared" si="141"/>
        <v>102841.96592499997</v>
      </c>
      <c r="X52" s="248">
        <f t="shared" si="141"/>
        <v>107147.82143499999</v>
      </c>
      <c r="Y52" s="248">
        <f t="shared" si="141"/>
        <v>111559.89128499999</v>
      </c>
      <c r="Z52" s="248">
        <f t="shared" si="141"/>
        <v>133729.42266000004</v>
      </c>
      <c r="AA52" s="243">
        <f t="shared" si="141"/>
        <v>190717.69376499997</v>
      </c>
      <c r="AB52" s="243">
        <f t="shared" si="141"/>
        <v>120422.68594499998</v>
      </c>
      <c r="AC52" s="243">
        <f t="shared" si="141"/>
        <v>133213.158895</v>
      </c>
      <c r="AD52" s="243">
        <f t="shared" si="141"/>
        <v>171408.27311500005</v>
      </c>
      <c r="AE52" s="243">
        <f t="shared" si="141"/>
        <v>159287.44716500002</v>
      </c>
      <c r="AF52" s="243">
        <f t="shared" si="141"/>
        <v>148950.53117000003</v>
      </c>
      <c r="AG52" s="243">
        <f t="shared" si="141"/>
        <v>163618.41157499998</v>
      </c>
      <c r="AH52" s="243">
        <f t="shared" si="141"/>
        <v>138837</v>
      </c>
      <c r="AI52" s="243">
        <f t="shared" si="141"/>
        <v>196560.32588500017</v>
      </c>
      <c r="AJ52" s="243">
        <f t="shared" si="141"/>
        <v>187050.02701999983</v>
      </c>
      <c r="AK52" s="243">
        <f t="shared" si="141"/>
        <v>186294.87168000053</v>
      </c>
      <c r="AL52" s="243">
        <f t="shared" si="141"/>
        <v>223813.31831500016</v>
      </c>
      <c r="AM52" s="243">
        <f t="shared" si="141"/>
        <v>193699.96484935761</v>
      </c>
      <c r="AN52" s="243">
        <f t="shared" si="141"/>
        <v>186018.14416998491</v>
      </c>
      <c r="AO52" s="243">
        <f t="shared" si="141"/>
        <v>182179.42929565103</v>
      </c>
      <c r="AP52" s="243">
        <f t="shared" si="141"/>
        <v>227259.18587701162</v>
      </c>
      <c r="AQ52" s="243">
        <f t="shared" si="141"/>
        <v>198798.76448628743</v>
      </c>
      <c r="AR52" s="243">
        <f t="shared" si="141"/>
        <v>195325.71677416647</v>
      </c>
      <c r="AS52" s="243">
        <f t="shared" si="141"/>
        <v>184429.54983051517</v>
      </c>
      <c r="AT52" s="243">
        <f t="shared" si="141"/>
        <v>239777.43100687332</v>
      </c>
      <c r="AU52" s="243">
        <f t="shared" si="141"/>
        <v>187315.05904769752</v>
      </c>
      <c r="AV52" s="243">
        <f t="shared" si="141"/>
        <v>212259.63419900008</v>
      </c>
      <c r="AW52" s="243">
        <f t="shared" si="141"/>
        <v>181078.46586999958</v>
      </c>
      <c r="AX52" s="243">
        <f t="shared" si="141"/>
        <v>244853.62013499948</v>
      </c>
      <c r="AY52" s="243">
        <f t="shared" si="141"/>
        <v>232612.01743575299</v>
      </c>
      <c r="AZ52" s="243">
        <f t="shared" si="141"/>
        <v>257272.79108787622</v>
      </c>
      <c r="BA52" s="243">
        <f t="shared" si="141"/>
        <v>227233.01161832357</v>
      </c>
      <c r="BB52" s="243">
        <f t="shared" si="141"/>
        <v>229822.47568135013</v>
      </c>
      <c r="BC52" s="243">
        <f t="shared" si="141"/>
        <v>230501.08049384743</v>
      </c>
      <c r="BD52" s="243">
        <f>BD36-BD28-BD29-BD30-BD32</f>
        <v>214096.9475493143</v>
      </c>
      <c r="BE52" s="243">
        <f t="shared" si="141"/>
        <v>235072.27548617008</v>
      </c>
      <c r="BF52" s="243">
        <f>BF36-BF28-BF29-BF30-BF32</f>
        <v>252463.21323769583</v>
      </c>
      <c r="BG52" s="243">
        <f t="shared" si="141"/>
        <v>343692.2071311074</v>
      </c>
      <c r="BH52" s="243">
        <f t="shared" si="141"/>
        <v>180767.94631659915</v>
      </c>
      <c r="BI52" s="243">
        <f t="shared" si="141"/>
        <v>703847.99183759384</v>
      </c>
      <c r="BJ52" s="244">
        <f t="shared" si="141"/>
        <v>148778.78078596166</v>
      </c>
      <c r="BK52" s="244">
        <f t="shared" si="141"/>
        <v>131230.34119825574</v>
      </c>
      <c r="BL52" s="244">
        <f t="shared" si="141"/>
        <v>178291.82347805123</v>
      </c>
      <c r="BM52" s="244">
        <f>BM36-BM28-BM29-BM30-BM32</f>
        <v>216067.98067412226</v>
      </c>
      <c r="BN52" s="244">
        <f>BN36-BN28-BN29-BN30-BN32</f>
        <v>285195.93450000021</v>
      </c>
      <c r="BO52" s="244">
        <f>BO36-BO28-BO29-BO30-BO32</f>
        <v>295387.90968500025</v>
      </c>
      <c r="BP52" s="244">
        <f>BP36-BP28-BP29-BP30-BP32</f>
        <v>287584.90864500008</v>
      </c>
      <c r="BQ52" s="244">
        <f>BQ36-BQ28-BQ29-BQ30-BQ32</f>
        <v>322590.85686999501</v>
      </c>
      <c r="BR52" s="259">
        <f t="shared" ref="BR52:BS52" si="142">BR36-BR28-BR29-BR30-BR32</f>
        <v>374563.49160500057</v>
      </c>
      <c r="BS52" s="259">
        <f t="shared" si="142"/>
        <v>357693.48886500014</v>
      </c>
      <c r="BT52" s="338">
        <f t="shared" ref="BT52:BU52" si="143">BT36-BT28-BT29-BT30-BT32</f>
        <v>369354.39625500003</v>
      </c>
      <c r="BU52" s="338">
        <f t="shared" si="143"/>
        <v>390781.82093999971</v>
      </c>
      <c r="BV52" s="338">
        <f t="shared" ref="BV52:CA52" si="144">BV36-BV28-BV29-BV30-BV32</f>
        <v>393058.16784100101</v>
      </c>
      <c r="BW52" s="338">
        <f t="shared" si="144"/>
        <v>390823.66185999993</v>
      </c>
      <c r="BX52" s="338">
        <f t="shared" si="144"/>
        <v>389640.41118</v>
      </c>
      <c r="BY52" s="338">
        <f t="shared" si="144"/>
        <v>401114.56982000038</v>
      </c>
      <c r="BZ52" s="338">
        <f t="shared" si="144"/>
        <v>666459.00907000015</v>
      </c>
      <c r="CA52" s="338">
        <f t="shared" si="144"/>
        <v>400614.97454999998</v>
      </c>
      <c r="CB52" s="338">
        <f t="shared" ref="CB52:CC52" si="145">CB36-CB28-CB29-CB30-CB32</f>
        <v>460111.08669999923</v>
      </c>
      <c r="CC52" s="338">
        <f t="shared" si="145"/>
        <v>435567.50408999959</v>
      </c>
      <c r="CD52" s="338">
        <f t="shared" ref="CD52" si="146">CD36-CD28-CD29-CD30-CD32</f>
        <v>707060.39582999912</v>
      </c>
      <c r="CE52" s="14"/>
      <c r="CF52" s="244">
        <f>+SUM(C52:F52)</f>
        <v>93192.298089999938</v>
      </c>
      <c r="CG52" s="244">
        <f>SUM(G52:J52)</f>
        <v>175115.95539910783</v>
      </c>
      <c r="CH52" s="244">
        <f>SUM(K52:N52)</f>
        <v>247228.13768609395</v>
      </c>
      <c r="CI52" s="244">
        <f>SUM(O52:R52)</f>
        <v>303953.8050747338</v>
      </c>
      <c r="CJ52" s="244">
        <f>SUM(S52:V52)</f>
        <v>350195.6970205066</v>
      </c>
      <c r="CK52" s="244">
        <f>SUM(W52:Z52)</f>
        <v>455279.10130500002</v>
      </c>
      <c r="CL52" s="244">
        <f>SUM(AA52:AD52)</f>
        <v>615761.81172</v>
      </c>
      <c r="CM52" s="244">
        <f>SUM(AE52:AH52)</f>
        <v>610693.38991000003</v>
      </c>
      <c r="CN52" s="244">
        <f>SUM(AI52:AL52)</f>
        <v>793718.5429000007</v>
      </c>
      <c r="CO52" s="244">
        <f>SUM(AM52:AP52)</f>
        <v>789156.72419200512</v>
      </c>
      <c r="CP52" s="244">
        <f>SUM(AQ52:AT52)</f>
        <v>818331.46209784248</v>
      </c>
      <c r="CQ52" s="244">
        <f>SUM(AU52:AX52)</f>
        <v>825506.77925169666</v>
      </c>
      <c r="CR52" s="244">
        <f>SUM(AY52:BB52)</f>
        <v>946940.29582330282</v>
      </c>
      <c r="CS52" s="244">
        <f>SUM(BC52:BF52)</f>
        <v>932133.51676702767</v>
      </c>
      <c r="CT52" s="244">
        <f>SUM(BG52:BJ52)</f>
        <v>1377086.926071262</v>
      </c>
      <c r="CU52" s="244">
        <f>SUM(BK52:BN52)</f>
        <v>810786.07985042944</v>
      </c>
      <c r="CV52" s="244">
        <f>SUM(BO52:BR52)</f>
        <v>1280127.1668049959</v>
      </c>
      <c r="CW52" s="244">
        <f>CW36-CW28-CW29-CW30-CW32</f>
        <v>1510887.8739010012</v>
      </c>
      <c r="CX52" s="244">
        <f>CX36-CX28-CX29-CX30-CX32</f>
        <v>1848037.6519300009</v>
      </c>
      <c r="CY52" s="241">
        <f>CY36-CY28-CY29-CY30-CY32</f>
        <v>2003353.9611699975</v>
      </c>
      <c r="CZ52" s="370"/>
      <c r="DA52" s="27"/>
    </row>
    <row r="53" spans="2:109" s="33" customFormat="1">
      <c r="B53" s="30" t="str">
        <f>IF(Portfolio!$CE$3=SOURCE!$A$1,SOURCE!D73,SOURCE!E73)</f>
        <v>Margem EBITDA Consolidada</v>
      </c>
      <c r="C53" s="31">
        <f t="shared" ref="C53:BN53" si="147">+C52/C18</f>
        <v>0.23363445115423409</v>
      </c>
      <c r="D53" s="31">
        <f t="shared" si="147"/>
        <v>0.13991025538519766</v>
      </c>
      <c r="E53" s="31">
        <f t="shared" si="147"/>
        <v>0.43614052503141809</v>
      </c>
      <c r="F53" s="31">
        <f t="shared" si="147"/>
        <v>0.57189389536942015</v>
      </c>
      <c r="G53" s="31">
        <f t="shared" si="147"/>
        <v>0.71837003904197572</v>
      </c>
      <c r="H53" s="31">
        <f t="shared" si="147"/>
        <v>0.55993845375098261</v>
      </c>
      <c r="I53" s="31">
        <f t="shared" si="147"/>
        <v>0.15573916049789896</v>
      </c>
      <c r="J53" s="31">
        <f t="shared" si="147"/>
        <v>0.65786024684578037</v>
      </c>
      <c r="K53" s="31">
        <f t="shared" si="147"/>
        <v>0.62935756683839517</v>
      </c>
      <c r="L53" s="31">
        <f t="shared" si="147"/>
        <v>0.56768499503615066</v>
      </c>
      <c r="M53" s="31">
        <f t="shared" si="147"/>
        <v>0.564349776336737</v>
      </c>
      <c r="N53" s="31">
        <f t="shared" si="147"/>
        <v>0.64062119795757122</v>
      </c>
      <c r="O53" s="245">
        <f t="shared" si="147"/>
        <v>0.59446059483554525</v>
      </c>
      <c r="P53" s="245">
        <f t="shared" si="147"/>
        <v>0.59253086321651283</v>
      </c>
      <c r="Q53" s="245">
        <f t="shared" si="147"/>
        <v>0.73802850829463007</v>
      </c>
      <c r="R53" s="245">
        <f t="shared" si="147"/>
        <v>0.59730995356043792</v>
      </c>
      <c r="S53" s="245">
        <f t="shared" si="147"/>
        <v>0.62540286916757137</v>
      </c>
      <c r="T53" s="245">
        <f t="shared" si="147"/>
        <v>0.5655080653578608</v>
      </c>
      <c r="U53" s="245">
        <f t="shared" si="147"/>
        <v>0.49833475501521191</v>
      </c>
      <c r="V53" s="245">
        <f t="shared" si="147"/>
        <v>0.62207039659395102</v>
      </c>
      <c r="W53" s="245">
        <f t="shared" si="147"/>
        <v>0.65166993929938077</v>
      </c>
      <c r="X53" s="245">
        <f t="shared" si="147"/>
        <v>0.67523690153059146</v>
      </c>
      <c r="Y53" s="245">
        <f t="shared" si="147"/>
        <v>0.67343389368250017</v>
      </c>
      <c r="Z53" s="245">
        <f t="shared" si="147"/>
        <v>0.68897737976084594</v>
      </c>
      <c r="AA53" s="246">
        <f t="shared" si="147"/>
        <v>0.58982051711521</v>
      </c>
      <c r="AB53" s="246">
        <f t="shared" si="147"/>
        <v>0.62793183306721778</v>
      </c>
      <c r="AC53" s="246">
        <f t="shared" si="147"/>
        <v>0.64867432058459618</v>
      </c>
      <c r="AD53" s="246">
        <f t="shared" si="147"/>
        <v>0.71010244702599667</v>
      </c>
      <c r="AE53" s="246">
        <f t="shared" si="147"/>
        <v>0.71254743336372361</v>
      </c>
      <c r="AF53" s="246">
        <f t="shared" si="147"/>
        <v>0.62736476793496909</v>
      </c>
      <c r="AG53" s="246">
        <f t="shared" si="147"/>
        <v>0.65802590286744023</v>
      </c>
      <c r="AH53" s="246">
        <f t="shared" si="147"/>
        <v>0.51690091029244778</v>
      </c>
      <c r="AI53" s="246">
        <f t="shared" si="147"/>
        <v>0.76408704814400763</v>
      </c>
      <c r="AJ53" s="246">
        <f t="shared" si="147"/>
        <v>0.68648672242994024</v>
      </c>
      <c r="AK53" s="246">
        <f t="shared" si="147"/>
        <v>0.66974101262036434</v>
      </c>
      <c r="AL53" s="246">
        <f t="shared" si="147"/>
        <v>0.69400459501800393</v>
      </c>
      <c r="AM53" s="246">
        <f t="shared" si="147"/>
        <v>0.73176588340551429</v>
      </c>
      <c r="AN53" s="246">
        <f t="shared" si="147"/>
        <v>0.7196897062182005</v>
      </c>
      <c r="AO53" s="246">
        <f t="shared" si="147"/>
        <v>0.69355907077960754</v>
      </c>
      <c r="AP53" s="246">
        <f t="shared" si="147"/>
        <v>0.75859013858042801</v>
      </c>
      <c r="AQ53" s="246">
        <f t="shared" si="147"/>
        <v>0.7129909110317566</v>
      </c>
      <c r="AR53" s="246">
        <f t="shared" si="147"/>
        <v>0.72399178365426908</v>
      </c>
      <c r="AS53" s="246">
        <f t="shared" si="147"/>
        <v>0.68289006739227132</v>
      </c>
      <c r="AT53" s="246">
        <f t="shared" si="147"/>
        <v>0.77082241246563921</v>
      </c>
      <c r="AU53" s="246">
        <f t="shared" si="147"/>
        <v>0.67202278056368292</v>
      </c>
      <c r="AV53" s="246">
        <f t="shared" si="147"/>
        <v>0.74862249656735425</v>
      </c>
      <c r="AW53" s="246">
        <f t="shared" si="147"/>
        <v>0.62162895166990517</v>
      </c>
      <c r="AX53" s="246">
        <f t="shared" si="147"/>
        <v>0.75687842778413639</v>
      </c>
      <c r="AY53" s="246">
        <f t="shared" si="147"/>
        <v>0.79623114193711897</v>
      </c>
      <c r="AZ53" s="246">
        <f t="shared" si="147"/>
        <v>0.83965415850983061</v>
      </c>
      <c r="BA53" s="246">
        <f t="shared" si="147"/>
        <v>0.74713811275789355</v>
      </c>
      <c r="BB53" s="246">
        <f t="shared" si="147"/>
        <v>0.66008805553261563</v>
      </c>
      <c r="BC53" s="246">
        <f t="shared" si="147"/>
        <v>0.74871605692227683</v>
      </c>
      <c r="BD53" s="246">
        <f t="shared" si="147"/>
        <v>0.65903786603572245</v>
      </c>
      <c r="BE53" s="246">
        <f t="shared" si="147"/>
        <v>0.71537936306865724</v>
      </c>
      <c r="BF53" s="246">
        <f t="shared" si="147"/>
        <v>0.68700407363709992</v>
      </c>
      <c r="BG53" s="246">
        <f t="shared" si="147"/>
        <v>1.0543846624204756</v>
      </c>
      <c r="BH53" s="246">
        <f t="shared" si="147"/>
        <v>0.70324250208948258</v>
      </c>
      <c r="BI53" s="246">
        <f t="shared" si="147"/>
        <v>0.68876856262965758</v>
      </c>
      <c r="BJ53" s="247">
        <f t="shared" si="147"/>
        <v>0.49328369961160756</v>
      </c>
      <c r="BK53" s="247">
        <f t="shared" si="147"/>
        <v>0.49337581742134012</v>
      </c>
      <c r="BL53" s="247">
        <f t="shared" si="147"/>
        <v>0.64701199128671372</v>
      </c>
      <c r="BM53" s="247">
        <f t="shared" si="147"/>
        <v>0.67047646538762595</v>
      </c>
      <c r="BN53" s="247">
        <f t="shared" si="147"/>
        <v>0.63983414147176154</v>
      </c>
      <c r="BO53" s="247">
        <f t="shared" ref="BO53:BP53" si="148">+BO52/BO18</f>
        <v>0.70323773466297868</v>
      </c>
      <c r="BP53" s="247">
        <f t="shared" si="148"/>
        <v>0.65874501450844214</v>
      </c>
      <c r="BQ53" s="247">
        <f t="shared" ref="BQ53" si="149">+BQ52/BQ18</f>
        <v>0.70809332071336717</v>
      </c>
      <c r="BR53" s="247">
        <f t="shared" ref="BR53:CD53" si="150">+BR$52/BR$18</f>
        <v>0.73106307169291995</v>
      </c>
      <c r="BS53" s="247">
        <f t="shared" si="150"/>
        <v>0.75853274578652563</v>
      </c>
      <c r="BT53" s="342">
        <f t="shared" si="150"/>
        <v>0.7353293889407152</v>
      </c>
      <c r="BU53" s="342">
        <f t="shared" si="150"/>
        <v>0.76365581142885774</v>
      </c>
      <c r="BV53" s="342">
        <f t="shared" si="150"/>
        <v>0.68890274238208715</v>
      </c>
      <c r="BW53" s="342">
        <f t="shared" si="150"/>
        <v>0.74638982755454808</v>
      </c>
      <c r="BX53" s="342">
        <f t="shared" si="150"/>
        <v>0.72194214705507875</v>
      </c>
      <c r="BY53" s="342">
        <f t="shared" si="150"/>
        <v>0.73577866535512582</v>
      </c>
      <c r="BZ53" s="342">
        <f t="shared" si="150"/>
        <v>0.71179914300555791</v>
      </c>
      <c r="CA53" s="342">
        <f t="shared" si="150"/>
        <v>0.76209408172766757</v>
      </c>
      <c r="CB53" s="342">
        <f t="shared" si="150"/>
        <v>0.66293063387580065</v>
      </c>
      <c r="CC53" s="342">
        <f t="shared" si="150"/>
        <v>0.70532926662315709</v>
      </c>
      <c r="CD53" s="342">
        <f t="shared" si="150"/>
        <v>0.78404414346777063</v>
      </c>
      <c r="CE53" s="14"/>
      <c r="CF53" s="247">
        <f t="shared" ref="CF53:CV53" si="151">+CF52/CF18</f>
        <v>0.36839184391146418</v>
      </c>
      <c r="CG53" s="247">
        <f t="shared" si="151"/>
        <v>0.52057199584685154</v>
      </c>
      <c r="CH53" s="247">
        <f t="shared" si="151"/>
        <v>0.60119031373465348</v>
      </c>
      <c r="CI53" s="247">
        <f t="shared" si="151"/>
        <v>0.62965140923511587</v>
      </c>
      <c r="CJ53" s="247">
        <f t="shared" si="151"/>
        <v>0.57943444656483312</v>
      </c>
      <c r="CK53" s="247">
        <f t="shared" si="151"/>
        <v>0.67323934550593423</v>
      </c>
      <c r="CL53" s="247">
        <f t="shared" si="151"/>
        <v>0.64016968170553457</v>
      </c>
      <c r="CM53" s="247">
        <f t="shared" si="151"/>
        <v>0.62429401592240585</v>
      </c>
      <c r="CN53" s="247">
        <f t="shared" si="151"/>
        <v>0.70217092372465539</v>
      </c>
      <c r="CO53" s="247">
        <f t="shared" si="151"/>
        <v>0.72704773705248349</v>
      </c>
      <c r="CP53" s="247">
        <f t="shared" si="151"/>
        <v>0.72434560761777977</v>
      </c>
      <c r="CQ53" s="247">
        <f t="shared" si="151"/>
        <v>0.70132459133403213</v>
      </c>
      <c r="CR53" s="247">
        <f t="shared" si="151"/>
        <v>0.75703629049363574</v>
      </c>
      <c r="CS53" s="247">
        <f t="shared" si="151"/>
        <v>0.70148145370239512</v>
      </c>
      <c r="CT53" s="247">
        <f t="shared" si="151"/>
        <v>0.72230537732515465</v>
      </c>
      <c r="CU53" s="247">
        <f t="shared" si="151"/>
        <v>0.61913764963369189</v>
      </c>
      <c r="CV53" s="247">
        <f t="shared" si="151"/>
        <v>0.70161791089186432</v>
      </c>
      <c r="CW53" s="247">
        <f>+CW52/CW18</f>
        <v>0.73481778376717288</v>
      </c>
      <c r="CX53" s="247">
        <f>+CX52/CX18</f>
        <v>0.72620474669421498</v>
      </c>
      <c r="CY53" s="342">
        <f>+CY52/CY18</f>
        <v>0.73139599437738811</v>
      </c>
      <c r="CZ53" s="361"/>
      <c r="DE53" s="369"/>
    </row>
    <row r="54" spans="2:109">
      <c r="B54" s="32" t="str">
        <f>IF(Portfolio!$CE$3=SOURCE!$A$1,SOURCE!D74,SOURCE!E74)</f>
        <v>EBITDA Consolidado Ajustado</v>
      </c>
      <c r="C54" s="26">
        <f t="shared" ref="C54:BM54" si="152">C36-SUM(C28:C32)-C20</f>
        <v>16652.994877938385</v>
      </c>
      <c r="D54" s="26">
        <f t="shared" si="152"/>
        <v>33529.184045659611</v>
      </c>
      <c r="E54" s="26">
        <f t="shared" si="152"/>
        <v>26740.732141798551</v>
      </c>
      <c r="F54" s="26">
        <f t="shared" si="152"/>
        <v>46799.609464603374</v>
      </c>
      <c r="G54" s="26">
        <f t="shared" si="152"/>
        <v>50547.235149999993</v>
      </c>
      <c r="H54" s="26">
        <f t="shared" si="152"/>
        <v>44102.810799999977</v>
      </c>
      <c r="I54" s="26">
        <f t="shared" si="152"/>
        <v>36952.453366957146</v>
      </c>
      <c r="J54" s="26">
        <f t="shared" si="152"/>
        <v>67213.405251837903</v>
      </c>
      <c r="K54" s="26">
        <f t="shared" si="152"/>
        <v>51228.07286</v>
      </c>
      <c r="L54" s="26">
        <f t="shared" si="152"/>
        <v>59417.566979999996</v>
      </c>
      <c r="M54" s="26">
        <f t="shared" si="152"/>
        <v>57372.925846193786</v>
      </c>
      <c r="N54" s="26">
        <f t="shared" si="152"/>
        <v>80481.258299900117</v>
      </c>
      <c r="O54" s="248">
        <f t="shared" si="152"/>
        <v>60515.711349090394</v>
      </c>
      <c r="P54" s="248">
        <f t="shared" si="152"/>
        <v>64248.491365643291</v>
      </c>
      <c r="Q54" s="248">
        <f t="shared" si="152"/>
        <v>87125.194055000014</v>
      </c>
      <c r="R54" s="248">
        <f t="shared" si="152"/>
        <v>95479.647505000088</v>
      </c>
      <c r="S54" s="248">
        <f t="shared" si="152"/>
        <v>86456.26070187267</v>
      </c>
      <c r="T54" s="248">
        <f t="shared" si="152"/>
        <v>82301.723928633888</v>
      </c>
      <c r="U54" s="248">
        <f t="shared" si="152"/>
        <v>74394.043110000028</v>
      </c>
      <c r="V54" s="248">
        <f t="shared" si="152"/>
        <v>112718.71928000002</v>
      </c>
      <c r="W54" s="248">
        <f t="shared" si="152"/>
        <v>104186.96592499997</v>
      </c>
      <c r="X54" s="248">
        <f t="shared" si="152"/>
        <v>109311.82143499999</v>
      </c>
      <c r="Y54" s="248">
        <f t="shared" si="152"/>
        <v>113599.89128499999</v>
      </c>
      <c r="Z54" s="248">
        <f t="shared" si="152"/>
        <v>135841.42266000004</v>
      </c>
      <c r="AA54" s="243">
        <f t="shared" si="152"/>
        <v>192818.69376499997</v>
      </c>
      <c r="AB54" s="243">
        <f t="shared" si="152"/>
        <v>123204.68594499998</v>
      </c>
      <c r="AC54" s="243">
        <f t="shared" si="152"/>
        <v>135537.158895</v>
      </c>
      <c r="AD54" s="243">
        <f t="shared" si="152"/>
        <v>173732.27311500005</v>
      </c>
      <c r="AE54" s="243">
        <f t="shared" si="152"/>
        <v>161611.44716500002</v>
      </c>
      <c r="AF54" s="243">
        <f t="shared" si="152"/>
        <v>151389.53117000003</v>
      </c>
      <c r="AG54" s="243">
        <f t="shared" si="152"/>
        <v>166680.41157499998</v>
      </c>
      <c r="AH54" s="243">
        <f t="shared" si="152"/>
        <v>142046</v>
      </c>
      <c r="AI54" s="243">
        <f t="shared" si="152"/>
        <v>199645.80809500016</v>
      </c>
      <c r="AJ54" s="243">
        <f t="shared" si="152"/>
        <v>190590.44291999986</v>
      </c>
      <c r="AK54" s="243">
        <f t="shared" si="152"/>
        <v>190340.02287000054</v>
      </c>
      <c r="AL54" s="243">
        <f t="shared" si="152"/>
        <v>227821.27028500012</v>
      </c>
      <c r="AM54" s="243">
        <f t="shared" si="152"/>
        <v>197629.64827935761</v>
      </c>
      <c r="AN54" s="243">
        <f t="shared" si="152"/>
        <v>189039.65914998492</v>
      </c>
      <c r="AO54" s="243">
        <f t="shared" si="152"/>
        <v>185040.61931565107</v>
      </c>
      <c r="AP54" s="243">
        <f t="shared" si="152"/>
        <v>230240.88378701161</v>
      </c>
      <c r="AQ54" s="243">
        <f t="shared" si="152"/>
        <v>204112.28820628743</v>
      </c>
      <c r="AR54" s="243">
        <f t="shared" si="152"/>
        <v>201752.74389416646</v>
      </c>
      <c r="AS54" s="243">
        <f t="shared" si="152"/>
        <v>191572.82723051516</v>
      </c>
      <c r="AT54" s="243">
        <f t="shared" si="152"/>
        <v>234478.82009687327</v>
      </c>
      <c r="AU54" s="243">
        <f t="shared" si="152"/>
        <v>213462.76351769749</v>
      </c>
      <c r="AV54" s="243">
        <f t="shared" si="152"/>
        <v>215573.97543900009</v>
      </c>
      <c r="AW54" s="243">
        <f t="shared" si="152"/>
        <v>205607.75215999957</v>
      </c>
      <c r="AX54" s="243">
        <f t="shared" si="152"/>
        <v>235714.09071499947</v>
      </c>
      <c r="AY54" s="243">
        <f t="shared" si="152"/>
        <v>230955.832195753</v>
      </c>
      <c r="AZ54" s="243">
        <f t="shared" si="152"/>
        <v>228797.19326787622</v>
      </c>
      <c r="BA54" s="243">
        <f t="shared" si="152"/>
        <v>228832.64083832354</v>
      </c>
      <c r="BB54" s="243">
        <f t="shared" si="152"/>
        <v>265945.3617813501</v>
      </c>
      <c r="BC54" s="243">
        <f t="shared" si="152"/>
        <v>241481.45536384743</v>
      </c>
      <c r="BD54" s="243">
        <f t="shared" si="152"/>
        <v>235755.90853931429</v>
      </c>
      <c r="BE54" s="243">
        <f t="shared" si="152"/>
        <v>245737.90022617008</v>
      </c>
      <c r="BF54" s="243">
        <f t="shared" si="152"/>
        <v>274701.99532769585</v>
      </c>
      <c r="BG54" s="243">
        <f t="shared" si="152"/>
        <v>321690.61994110735</v>
      </c>
      <c r="BH54" s="243">
        <f t="shared" si="152"/>
        <v>186961.48520659914</v>
      </c>
      <c r="BI54" s="243">
        <f t="shared" si="152"/>
        <v>713522.34757791553</v>
      </c>
      <c r="BJ54" s="244">
        <f t="shared" si="152"/>
        <v>161516.45270596165</v>
      </c>
      <c r="BK54" s="244">
        <f t="shared" si="152"/>
        <v>136173.29475825574</v>
      </c>
      <c r="BL54" s="244">
        <f t="shared" si="152"/>
        <v>190403.20757805122</v>
      </c>
      <c r="BM54" s="244">
        <f t="shared" si="152"/>
        <v>222545.94123412226</v>
      </c>
      <c r="BN54" s="244">
        <f t="shared" ref="BN54" si="153">BN36-SUM(BN28:BN32)-BN20</f>
        <v>294368.93420395558</v>
      </c>
      <c r="BO54" s="244">
        <f t="shared" ref="BO54:BP54" si="154">BO36-SUM(BO28:BO32)-BO20</f>
        <v>305273.14397500025</v>
      </c>
      <c r="BP54" s="244">
        <f t="shared" si="154"/>
        <v>296819.50329500006</v>
      </c>
      <c r="BQ54" s="244">
        <f t="shared" ref="BQ54:BR54" si="155">BQ36-SUM(BQ28:BQ32)-BQ20</f>
        <v>333304.54728616535</v>
      </c>
      <c r="BR54" s="259">
        <f t="shared" si="155"/>
        <v>383213.60705981625</v>
      </c>
      <c r="BS54" s="259">
        <f t="shared" ref="BS54:BT54" si="156">BS36-SUM(BS28:BS32)-BS20</f>
        <v>367590.41734500008</v>
      </c>
      <c r="BT54" s="338">
        <f t="shared" si="156"/>
        <v>384740.81390500005</v>
      </c>
      <c r="BU54" s="338">
        <f t="shared" ref="BU54:BV54" si="157">BU36-SUM(BU28:BU32)-BU20</f>
        <v>406302.07590871968</v>
      </c>
      <c r="BV54" s="338">
        <f t="shared" si="157"/>
        <v>408420.28148660099</v>
      </c>
      <c r="BW54" s="338">
        <f t="shared" ref="BW54:BX54" si="158">BW36-SUM(BW28:BW32)-BW20</f>
        <v>408901.22180899995</v>
      </c>
      <c r="BX54" s="338">
        <f t="shared" si="158"/>
        <v>405808.82376999996</v>
      </c>
      <c r="BY54" s="338">
        <f t="shared" ref="BY54:BZ54" si="159">BY36-SUM(BY28:BY32)-BY20</f>
        <v>416865.55183000036</v>
      </c>
      <c r="BZ54" s="338">
        <f t="shared" si="159"/>
        <v>683243.62830241013</v>
      </c>
      <c r="CA54" s="338">
        <f t="shared" ref="CA54:CB54" si="160">CA36-SUM(CA28:CA32)-CA20</f>
        <v>409646.51216599991</v>
      </c>
      <c r="CB54" s="338">
        <f t="shared" si="160"/>
        <v>474687.12136999925</v>
      </c>
      <c r="CC54" s="338">
        <f t="shared" ref="CC54:CD54" si="161">CC36-SUM(CC28:CC32)-CC20</f>
        <v>450380.99179999955</v>
      </c>
      <c r="CD54" s="338">
        <f t="shared" si="161"/>
        <v>722643.09940999909</v>
      </c>
      <c r="CE54" s="14"/>
      <c r="CF54" s="244">
        <f t="shared" ref="CF54:CV54" si="162">CF36-SUM(CF28:CF32)-CF20</f>
        <v>123722.52053000004</v>
      </c>
      <c r="CG54" s="244">
        <f t="shared" si="162"/>
        <v>198815.45425879504</v>
      </c>
      <c r="CH54" s="244">
        <f t="shared" si="162"/>
        <v>248499.82398609386</v>
      </c>
      <c r="CI54" s="244">
        <f t="shared" si="162"/>
        <v>307369.04427473369</v>
      </c>
      <c r="CJ54" s="244">
        <f t="shared" si="162"/>
        <v>355870.74702050671</v>
      </c>
      <c r="CK54" s="244">
        <f t="shared" si="162"/>
        <v>462940.10130500002</v>
      </c>
      <c r="CL54" s="244">
        <f t="shared" si="162"/>
        <v>625292.81172</v>
      </c>
      <c r="CM54" s="244">
        <f t="shared" si="162"/>
        <v>621727.38990999991</v>
      </c>
      <c r="CN54" s="244">
        <f t="shared" si="162"/>
        <v>808397.54417000071</v>
      </c>
      <c r="CO54" s="244">
        <f t="shared" si="162"/>
        <v>801950.81053200492</v>
      </c>
      <c r="CP54" s="244">
        <f t="shared" si="162"/>
        <v>831916.67942784273</v>
      </c>
      <c r="CQ54" s="244">
        <f t="shared" si="162"/>
        <v>870358.58183169633</v>
      </c>
      <c r="CR54" s="244">
        <f t="shared" si="162"/>
        <v>954531.02808330313</v>
      </c>
      <c r="CS54" s="244">
        <f t="shared" si="162"/>
        <v>997677.25945702777</v>
      </c>
      <c r="CT54" s="244">
        <f t="shared" si="162"/>
        <v>1383690.9054315835</v>
      </c>
      <c r="CU54" s="244">
        <f t="shared" si="162"/>
        <v>843491.37777438457</v>
      </c>
      <c r="CV54" s="244">
        <f t="shared" si="162"/>
        <v>1318610.8016159821</v>
      </c>
      <c r="CW54" s="244">
        <f t="shared" ref="CW54" si="163">CW36-SUM(CW28:CW32)-CW20</f>
        <v>1567053.5886453211</v>
      </c>
      <c r="CX54" s="244">
        <f>CX36-SUM(CX28:CX32)-CX20</f>
        <v>1914819.2257114111</v>
      </c>
      <c r="CY54" s="241">
        <f>CY36-SUM(CY28:CY32)-CY20</f>
        <v>2057357.7247459972</v>
      </c>
    </row>
    <row r="55" spans="2:109" s="33" customFormat="1">
      <c r="B55" s="30" t="str">
        <f>IF(Portfolio!$CE$3=SOURCE!$A$1,SOURCE!D75,SOURCE!E75)</f>
        <v>Margem EBITDA Consolidada Ajustada</v>
      </c>
      <c r="C55" s="31">
        <f t="shared" ref="C55:BN55" si="164">+C54/C18</f>
        <v>0.36414155677030358</v>
      </c>
      <c r="D55" s="31">
        <f t="shared" si="164"/>
        <v>0.52312919245965306</v>
      </c>
      <c r="E55" s="31">
        <f t="shared" si="164"/>
        <v>0.43614052503141809</v>
      </c>
      <c r="F55" s="31">
        <f t="shared" si="164"/>
        <v>0.57189389536942015</v>
      </c>
      <c r="G55" s="31">
        <f t="shared" si="164"/>
        <v>0.71837003904197561</v>
      </c>
      <c r="H55" s="31">
        <f t="shared" si="164"/>
        <v>0.55993845375098261</v>
      </c>
      <c r="I55" s="31">
        <f t="shared" si="164"/>
        <v>0.4342533290344624</v>
      </c>
      <c r="J55" s="31">
        <f t="shared" si="164"/>
        <v>0.65786024684578037</v>
      </c>
      <c r="K55" s="31">
        <f t="shared" si="164"/>
        <v>0.63328775254472569</v>
      </c>
      <c r="L55" s="31">
        <f t="shared" si="164"/>
        <v>0.57073880875176541</v>
      </c>
      <c r="M55" s="31">
        <f t="shared" si="164"/>
        <v>0.5674944429971942</v>
      </c>
      <c r="N55" s="31">
        <f t="shared" si="164"/>
        <v>0.64316185193423858</v>
      </c>
      <c r="O55" s="245">
        <f t="shared" si="164"/>
        <v>0.59951302895473058</v>
      </c>
      <c r="P55" s="245">
        <f t="shared" si="164"/>
        <v>0.60007034460552044</v>
      </c>
      <c r="Q55" s="245">
        <f t="shared" si="164"/>
        <v>0.74704012868484859</v>
      </c>
      <c r="R55" s="245">
        <f t="shared" si="164"/>
        <v>0.60393248864656546</v>
      </c>
      <c r="S55" s="245">
        <f t="shared" si="164"/>
        <v>0.6339382868971829</v>
      </c>
      <c r="T55" s="245">
        <f t="shared" si="164"/>
        <v>0.57515191704864621</v>
      </c>
      <c r="U55" s="245">
        <f t="shared" si="164"/>
        <v>0.5077674266964225</v>
      </c>
      <c r="V55" s="245">
        <f t="shared" si="164"/>
        <v>0.63187488317553431</v>
      </c>
      <c r="W55" s="245">
        <f t="shared" si="164"/>
        <v>0.66019268641408357</v>
      </c>
      <c r="X55" s="245">
        <f t="shared" si="164"/>
        <v>0.68887425444493544</v>
      </c>
      <c r="Y55" s="245">
        <f t="shared" si="164"/>
        <v>0.68574840140824422</v>
      </c>
      <c r="Z55" s="245">
        <f t="shared" si="164"/>
        <v>0.6998584573659925</v>
      </c>
      <c r="AA55" s="246">
        <f t="shared" si="164"/>
        <v>0.59631814657997273</v>
      </c>
      <c r="AB55" s="246">
        <f t="shared" si="164"/>
        <v>0.64243828877267228</v>
      </c>
      <c r="AC55" s="246">
        <f t="shared" si="164"/>
        <v>0.65999091373157526</v>
      </c>
      <c r="AD55" s="246">
        <f t="shared" si="164"/>
        <v>0.71973020919230246</v>
      </c>
      <c r="AE55" s="246">
        <f t="shared" si="164"/>
        <v>0.72294348317562096</v>
      </c>
      <c r="AF55" s="246">
        <f t="shared" si="164"/>
        <v>0.6376375924557961</v>
      </c>
      <c r="AG55" s="246">
        <f t="shared" si="164"/>
        <v>0.67034038077481506</v>
      </c>
      <c r="AH55" s="246">
        <f t="shared" si="164"/>
        <v>0.52884826597665635</v>
      </c>
      <c r="AI55" s="246">
        <f t="shared" si="164"/>
        <v>0.77608121320923584</v>
      </c>
      <c r="AJ55" s="246">
        <f t="shared" si="164"/>
        <v>0.69948029717542803</v>
      </c>
      <c r="AK55" s="246">
        <f t="shared" si="164"/>
        <v>0.68428356889022601</v>
      </c>
      <c r="AL55" s="246">
        <f t="shared" si="164"/>
        <v>0.70643252872960116</v>
      </c>
      <c r="AM55" s="246">
        <f t="shared" si="164"/>
        <v>0.74661156636108095</v>
      </c>
      <c r="AN55" s="246">
        <f t="shared" si="164"/>
        <v>0.73137971225493947</v>
      </c>
      <c r="AO55" s="246">
        <f t="shared" si="164"/>
        <v>0.70445165233652252</v>
      </c>
      <c r="AP55" s="246">
        <f t="shared" si="164"/>
        <v>0.76854303277048275</v>
      </c>
      <c r="AQ55" s="246">
        <f t="shared" si="164"/>
        <v>0.73204784092617226</v>
      </c>
      <c r="AR55" s="246">
        <f t="shared" si="164"/>
        <v>0.74781411951997101</v>
      </c>
      <c r="AS55" s="246">
        <f t="shared" si="164"/>
        <v>0.70933958803346187</v>
      </c>
      <c r="AT55" s="246">
        <f t="shared" si="164"/>
        <v>0.75378874909201699</v>
      </c>
      <c r="AU55" s="246">
        <f t="shared" si="164"/>
        <v>0.76583185898279904</v>
      </c>
      <c r="AV55" s="246">
        <f t="shared" si="164"/>
        <v>0.76031190903114265</v>
      </c>
      <c r="AW55" s="246">
        <f t="shared" si="164"/>
        <v>0.70583617337571891</v>
      </c>
      <c r="AX55" s="246">
        <f t="shared" si="164"/>
        <v>0.72862680277535563</v>
      </c>
      <c r="AY55" s="246">
        <f t="shared" si="164"/>
        <v>0.79056201839207763</v>
      </c>
      <c r="AZ55" s="246">
        <f t="shared" si="164"/>
        <v>0.74671913019022229</v>
      </c>
      <c r="BA55" s="246">
        <f t="shared" si="164"/>
        <v>0.75239766526759055</v>
      </c>
      <c r="BB55" s="246">
        <f t="shared" si="164"/>
        <v>0.76383894227806759</v>
      </c>
      <c r="BC55" s="246">
        <f t="shared" si="164"/>
        <v>0.78438262715518425</v>
      </c>
      <c r="BD55" s="246">
        <f t="shared" si="164"/>
        <v>0.72570894936871921</v>
      </c>
      <c r="BE55" s="246">
        <f t="shared" si="164"/>
        <v>0.7478373286771085</v>
      </c>
      <c r="BF55" s="246">
        <f t="shared" si="164"/>
        <v>0.74752035120730309</v>
      </c>
      <c r="BG55" s="246">
        <f t="shared" si="164"/>
        <v>0.98688782775062955</v>
      </c>
      <c r="BH55" s="246">
        <f t="shared" si="164"/>
        <v>0.72733725934342486</v>
      </c>
      <c r="BI55" s="246">
        <f t="shared" si="164"/>
        <v>0.69823565236338359</v>
      </c>
      <c r="BJ55" s="247">
        <f t="shared" si="164"/>
        <v>0.53551610597993127</v>
      </c>
      <c r="BK55" s="247">
        <f t="shared" si="164"/>
        <v>0.51195942949513951</v>
      </c>
      <c r="BL55" s="247">
        <f t="shared" si="164"/>
        <v>0.69096359036127208</v>
      </c>
      <c r="BM55" s="247">
        <f t="shared" si="164"/>
        <v>0.69057810231521832</v>
      </c>
      <c r="BN55" s="247">
        <f t="shared" si="164"/>
        <v>0.66041367182373079</v>
      </c>
      <c r="BO55" s="247">
        <f t="shared" ref="BO55:BP55" si="165">+BO54/BO18</f>
        <v>0.72677177089393208</v>
      </c>
      <c r="BP55" s="247">
        <f t="shared" si="165"/>
        <v>0.6798978740773115</v>
      </c>
      <c r="BQ55" s="247">
        <f t="shared" ref="BQ55" si="166">+BQ54/BQ18</f>
        <v>0.73161008339377487</v>
      </c>
      <c r="BR55" s="247">
        <f t="shared" ref="BR55:CD55" si="167">+BR$54/BR$18</f>
        <v>0.7479461372255447</v>
      </c>
      <c r="BS55" s="247">
        <f t="shared" si="167"/>
        <v>0.77952039182561961</v>
      </c>
      <c r="BT55" s="342">
        <f t="shared" si="167"/>
        <v>0.76596144639902142</v>
      </c>
      <c r="BU55" s="342">
        <f t="shared" si="167"/>
        <v>0.79398509561411257</v>
      </c>
      <c r="BV55" s="342">
        <f t="shared" si="167"/>
        <v>0.71582751608000994</v>
      </c>
      <c r="BW55" s="342">
        <f t="shared" si="167"/>
        <v>0.78091411093269869</v>
      </c>
      <c r="BX55" s="342">
        <f t="shared" si="167"/>
        <v>0.751899662150464</v>
      </c>
      <c r="BY55" s="342">
        <f t="shared" si="167"/>
        <v>0.76467124965230315</v>
      </c>
      <c r="BZ55" s="342">
        <f t="shared" si="167"/>
        <v>0.72972564324444833</v>
      </c>
      <c r="CA55" s="342">
        <f t="shared" si="167"/>
        <v>0.77927487077277435</v>
      </c>
      <c r="CB55" s="342">
        <f t="shared" si="167"/>
        <v>0.68393186636616043</v>
      </c>
      <c r="CC55" s="342">
        <f t="shared" si="167"/>
        <v>0.72931725086099519</v>
      </c>
      <c r="CD55" s="342">
        <f t="shared" si="167"/>
        <v>0.80132347003357474</v>
      </c>
      <c r="CE55" s="14"/>
      <c r="CF55" s="247">
        <f t="shared" ref="CF55:CV55" si="168">+CF54/CF18</f>
        <v>0.4890786943294782</v>
      </c>
      <c r="CG55" s="247">
        <f t="shared" si="168"/>
        <v>0.59102414507471346</v>
      </c>
      <c r="CH55" s="247">
        <f t="shared" si="168"/>
        <v>0.6042827023795081</v>
      </c>
      <c r="CI55" s="247">
        <f t="shared" si="168"/>
        <v>0.63672620198076424</v>
      </c>
      <c r="CJ55" s="247">
        <f t="shared" si="168"/>
        <v>0.58882439476795245</v>
      </c>
      <c r="CK55" s="247">
        <f t="shared" si="168"/>
        <v>0.68456797142163539</v>
      </c>
      <c r="CL55" s="247">
        <f t="shared" si="168"/>
        <v>0.65007847617801462</v>
      </c>
      <c r="CM55" s="247">
        <f t="shared" si="168"/>
        <v>0.63557375185127019</v>
      </c>
      <c r="CN55" s="247">
        <f t="shared" si="168"/>
        <v>0.71515684672382351</v>
      </c>
      <c r="CO55" s="247">
        <f t="shared" si="168"/>
        <v>0.73883489065074359</v>
      </c>
      <c r="CP55" s="247">
        <f t="shared" si="168"/>
        <v>0.73637055466832113</v>
      </c>
      <c r="CQ55" s="247">
        <f t="shared" si="168"/>
        <v>0.73942927188375074</v>
      </c>
      <c r="CR55" s="247">
        <f t="shared" si="168"/>
        <v>0.76310474044511323</v>
      </c>
      <c r="CS55" s="247">
        <f t="shared" si="168"/>
        <v>0.75080670494187862</v>
      </c>
      <c r="CT55" s="247">
        <f t="shared" si="168"/>
        <v>0.72576927616363485</v>
      </c>
      <c r="CU55" s="247">
        <f t="shared" si="168"/>
        <v>0.64411227831866236</v>
      </c>
      <c r="CV55" s="247">
        <f t="shared" si="168"/>
        <v>0.72271019622082855</v>
      </c>
      <c r="CW55" s="247">
        <f t="shared" ref="CW55:CX55" si="169">+CW54/CW18</f>
        <v>0.76213388494519096</v>
      </c>
      <c r="CX55" s="247">
        <f t="shared" si="169"/>
        <v>0.75244722926545593</v>
      </c>
      <c r="CY55" s="342">
        <f>+CY54/CY18</f>
        <v>0.75111199920048088</v>
      </c>
      <c r="DE55" s="371"/>
    </row>
    <row r="56" spans="2:109" s="33" customFormat="1">
      <c r="B56" s="32" t="str">
        <f>IF(Portfolio!$CE$3=SOURCE!$A$1,SOURCE!D78,SOURCE!E78)</f>
        <v>NOI</v>
      </c>
      <c r="C56" s="243">
        <f t="shared" ref="C56:AH56" si="170">C6+C12+C22+C25+C14</f>
        <v>26961.019577000003</v>
      </c>
      <c r="D56" s="243">
        <f t="shared" si="170"/>
        <v>41148.959853000022</v>
      </c>
      <c r="E56" s="243">
        <f t="shared" si="170"/>
        <v>39005.625949999994</v>
      </c>
      <c r="F56" s="243">
        <f t="shared" si="170"/>
        <v>62515.647359999995</v>
      </c>
      <c r="G56" s="243">
        <f t="shared" si="170"/>
        <v>46072.6</v>
      </c>
      <c r="H56" s="243">
        <f t="shared" si="170"/>
        <v>48721</v>
      </c>
      <c r="I56" s="243">
        <f t="shared" si="170"/>
        <v>47417.581820000029</v>
      </c>
      <c r="J56" s="243">
        <f t="shared" si="170"/>
        <v>69864.616860000009</v>
      </c>
      <c r="K56" s="243">
        <f t="shared" si="170"/>
        <v>52154.770409999997</v>
      </c>
      <c r="L56" s="243">
        <f t="shared" si="170"/>
        <v>64979.427294999987</v>
      </c>
      <c r="M56" s="243">
        <f t="shared" si="170"/>
        <v>68023.320895000012</v>
      </c>
      <c r="N56" s="243">
        <f t="shared" si="170"/>
        <v>97968.202365000063</v>
      </c>
      <c r="O56" s="243">
        <f t="shared" si="170"/>
        <v>73778.443064999999</v>
      </c>
      <c r="P56" s="243">
        <f t="shared" si="170"/>
        <v>81304.198976161875</v>
      </c>
      <c r="Q56" s="243">
        <f t="shared" si="170"/>
        <v>78605.727790000004</v>
      </c>
      <c r="R56" s="243">
        <f t="shared" si="170"/>
        <v>125673</v>
      </c>
      <c r="S56" s="243">
        <f t="shared" si="170"/>
        <v>99728.252200000003</v>
      </c>
      <c r="T56" s="243">
        <f t="shared" si="170"/>
        <v>99906.882190000004</v>
      </c>
      <c r="U56" s="243">
        <f t="shared" si="170"/>
        <v>103919</v>
      </c>
      <c r="V56" s="243">
        <f t="shared" si="170"/>
        <v>121283</v>
      </c>
      <c r="W56" s="243">
        <f t="shared" si="170"/>
        <v>115570</v>
      </c>
      <c r="X56" s="243">
        <f t="shared" si="170"/>
        <v>117011</v>
      </c>
      <c r="Y56" s="243">
        <f t="shared" si="170"/>
        <v>121748</v>
      </c>
      <c r="Z56" s="243">
        <f t="shared" si="170"/>
        <v>156516.42266000004</v>
      </c>
      <c r="AA56" s="243">
        <f t="shared" si="170"/>
        <v>132147</v>
      </c>
      <c r="AB56" s="243">
        <f t="shared" si="170"/>
        <v>138077</v>
      </c>
      <c r="AC56" s="243">
        <f t="shared" si="170"/>
        <v>143516</v>
      </c>
      <c r="AD56" s="243">
        <f t="shared" si="170"/>
        <v>193112</v>
      </c>
      <c r="AE56" s="243">
        <f t="shared" si="170"/>
        <v>169281</v>
      </c>
      <c r="AF56" s="243">
        <f t="shared" si="170"/>
        <v>158666</v>
      </c>
      <c r="AG56" s="243">
        <f t="shared" si="170"/>
        <v>172525</v>
      </c>
      <c r="AH56" s="243">
        <f t="shared" si="170"/>
        <v>190785</v>
      </c>
      <c r="AI56" s="243">
        <f t="shared" ref="AI56:BN56" si="171">AI6+AI12+AI22+AI25+AI14</f>
        <v>185774.39968959941</v>
      </c>
      <c r="AJ56" s="243">
        <f t="shared" si="171"/>
        <v>204100.65667582338</v>
      </c>
      <c r="AK56" s="243">
        <f t="shared" si="171"/>
        <v>205395.04471912427</v>
      </c>
      <c r="AL56" s="243">
        <f t="shared" si="171"/>
        <v>250874.10126123062</v>
      </c>
      <c r="AM56" s="243">
        <f t="shared" si="171"/>
        <v>219210.87046512411</v>
      </c>
      <c r="AN56" s="243">
        <f t="shared" si="171"/>
        <v>227265.46630500001</v>
      </c>
      <c r="AO56" s="243">
        <f t="shared" si="171"/>
        <v>219037.8483800001</v>
      </c>
      <c r="AP56" s="243">
        <f t="shared" si="171"/>
        <v>269303.26038499974</v>
      </c>
      <c r="AQ56" s="243">
        <f t="shared" si="171"/>
        <v>229319.43450500004</v>
      </c>
      <c r="AR56" s="243">
        <f t="shared" si="171"/>
        <v>228687.11568499985</v>
      </c>
      <c r="AS56" s="243">
        <f t="shared" si="171"/>
        <v>229747.54438000033</v>
      </c>
      <c r="AT56" s="243">
        <f t="shared" si="171"/>
        <v>276815.17198000028</v>
      </c>
      <c r="AU56" s="243">
        <f t="shared" si="171"/>
        <v>251210.48086000007</v>
      </c>
      <c r="AV56" s="243">
        <f t="shared" si="171"/>
        <v>260504.30661499995</v>
      </c>
      <c r="AW56" s="243">
        <f t="shared" si="171"/>
        <v>248832.81705499988</v>
      </c>
      <c r="AX56" s="243">
        <f t="shared" si="171"/>
        <v>284932.32908269751</v>
      </c>
      <c r="AY56" s="243">
        <f t="shared" si="171"/>
        <v>270962.01276499999</v>
      </c>
      <c r="AZ56" s="243">
        <f t="shared" si="171"/>
        <v>273275.45357500023</v>
      </c>
      <c r="BA56" s="243">
        <f t="shared" si="171"/>
        <v>275676.23864000011</v>
      </c>
      <c r="BB56" s="243">
        <f t="shared" si="171"/>
        <v>318149.88568499958</v>
      </c>
      <c r="BC56" s="243">
        <f t="shared" si="171"/>
        <v>277437.70046000008</v>
      </c>
      <c r="BD56" s="243">
        <f t="shared" si="171"/>
        <v>293226.49094000022</v>
      </c>
      <c r="BE56" s="243">
        <f t="shared" si="171"/>
        <v>297457.19098499982</v>
      </c>
      <c r="BF56" s="243">
        <f t="shared" si="171"/>
        <v>333104.15685499989</v>
      </c>
      <c r="BG56" s="243">
        <f t="shared" si="171"/>
        <v>298057.07269208465</v>
      </c>
      <c r="BH56" s="243">
        <f t="shared" si="171"/>
        <v>197371.82554000005</v>
      </c>
      <c r="BI56" s="243">
        <f t="shared" si="171"/>
        <v>204000.558909396</v>
      </c>
      <c r="BJ56" s="244">
        <f t="shared" si="171"/>
        <v>253958.35696715812</v>
      </c>
      <c r="BK56" s="244">
        <f t="shared" si="171"/>
        <v>201088.51264770931</v>
      </c>
      <c r="BL56" s="244">
        <f t="shared" si="171"/>
        <v>244019.27570586925</v>
      </c>
      <c r="BM56" s="244">
        <f t="shared" si="171"/>
        <v>287138.03696065274</v>
      </c>
      <c r="BN56" s="244">
        <f t="shared" si="171"/>
        <v>386695.1825574651</v>
      </c>
      <c r="BO56" s="244">
        <f t="shared" ref="BO56:BZ56" si="172">BO6+BO12+BO22+BO25+BO14</f>
        <v>342420.9718900338</v>
      </c>
      <c r="BP56" s="244">
        <f t="shared" si="172"/>
        <v>368882.9735565458</v>
      </c>
      <c r="BQ56" s="244">
        <f t="shared" si="172"/>
        <v>386241.58259204036</v>
      </c>
      <c r="BR56" s="259">
        <f t="shared" si="172"/>
        <v>463611.51549575041</v>
      </c>
      <c r="BS56" s="259">
        <f t="shared" si="172"/>
        <v>402727.6024227821</v>
      </c>
      <c r="BT56" s="338">
        <f t="shared" si="172"/>
        <v>419766.10862419143</v>
      </c>
      <c r="BU56" s="338">
        <f t="shared" si="172"/>
        <v>437947.32655508263</v>
      </c>
      <c r="BV56" s="338">
        <f t="shared" si="172"/>
        <v>491794.68933916913</v>
      </c>
      <c r="BW56" s="338">
        <f t="shared" si="172"/>
        <v>419103.71308999433</v>
      </c>
      <c r="BX56" s="338">
        <f t="shared" si="172"/>
        <v>434684.23733967933</v>
      </c>
      <c r="BY56" s="338">
        <f t="shared" si="172"/>
        <v>458648.29945789551</v>
      </c>
      <c r="BZ56" s="338">
        <f t="shared" si="172"/>
        <v>544200.39037590357</v>
      </c>
      <c r="CA56" s="338">
        <f t="shared" ref="CA56:CB56" si="173">CA6+CA12+CA22+CA25+CA14</f>
        <v>465432.8133551068</v>
      </c>
      <c r="CB56" s="338">
        <f t="shared" si="173"/>
        <v>496756.09689030657</v>
      </c>
      <c r="CC56" s="338">
        <f t="shared" ref="CC56:CD56" si="174">CC6+CC12+CC22+CC25+CC14</f>
        <v>498001.73356650845</v>
      </c>
      <c r="CD56" s="338">
        <f t="shared" si="174"/>
        <v>618869.5816375881</v>
      </c>
      <c r="CE56" s="14"/>
      <c r="CF56" s="244">
        <f t="shared" ref="CF56:CX56" si="175">CF6+CF12+CF22+CF25+CF14</f>
        <v>169631.25274000003</v>
      </c>
      <c r="CG56" s="244">
        <f t="shared" si="175"/>
        <v>212075.79868000001</v>
      </c>
      <c r="CH56" s="244">
        <f t="shared" si="175"/>
        <v>283125.72096499999</v>
      </c>
      <c r="CI56" s="244">
        <f t="shared" si="175"/>
        <v>359361.36983116186</v>
      </c>
      <c r="CJ56" s="244">
        <f t="shared" si="175"/>
        <v>424837.13439000002</v>
      </c>
      <c r="CK56" s="244">
        <f t="shared" si="175"/>
        <v>510845.42266000004</v>
      </c>
      <c r="CL56" s="244">
        <f t="shared" si="175"/>
        <v>606852</v>
      </c>
      <c r="CM56" s="244">
        <f t="shared" si="175"/>
        <v>691257</v>
      </c>
      <c r="CN56" s="244">
        <f t="shared" si="175"/>
        <v>846144.20234577765</v>
      </c>
      <c r="CO56" s="244">
        <f t="shared" si="175"/>
        <v>934817.44553512405</v>
      </c>
      <c r="CP56" s="244">
        <f t="shared" si="175"/>
        <v>964569.26655000041</v>
      </c>
      <c r="CQ56" s="244">
        <f t="shared" si="175"/>
        <v>1045479.9336126976</v>
      </c>
      <c r="CR56" s="244">
        <f t="shared" si="175"/>
        <v>1138063.590665</v>
      </c>
      <c r="CS56" s="244">
        <f t="shared" si="175"/>
        <v>1201225.5392400001</v>
      </c>
      <c r="CT56" s="244">
        <f t="shared" si="175"/>
        <v>953387.81410863891</v>
      </c>
      <c r="CU56" s="244">
        <f t="shared" si="175"/>
        <v>1118941.0078716965</v>
      </c>
      <c r="CV56" s="244">
        <f t="shared" si="175"/>
        <v>1561157.0435343701</v>
      </c>
      <c r="CW56" s="244">
        <f t="shared" si="175"/>
        <v>1752235.7269412251</v>
      </c>
      <c r="CX56" s="244">
        <f t="shared" si="175"/>
        <v>1856636.6402634729</v>
      </c>
      <c r="CY56" s="241">
        <f>CY6+CY12+CY22+CY25+CY14</f>
        <v>2079060.2254495099</v>
      </c>
      <c r="CZ56" s="370"/>
      <c r="DE56" s="369"/>
    </row>
    <row r="57" spans="2:109" s="33" customFormat="1" ht="12.75" thickBot="1">
      <c r="B57" s="34" t="str">
        <f>IF(Portfolio!$CE$3=SOURCE!$A$1,SOURCE!D79,SOURCE!E79)</f>
        <v>Margem NOI</v>
      </c>
      <c r="C57" s="35">
        <f t="shared" ref="C57:AH57" si="176">+C56/(C6+C12+C14)</f>
        <v>0.86283690395505341</v>
      </c>
      <c r="D57" s="35">
        <f t="shared" si="176"/>
        <v>0.81716128831975643</v>
      </c>
      <c r="E57" s="35">
        <f t="shared" si="176"/>
        <v>0.83780953198284913</v>
      </c>
      <c r="F57" s="35">
        <f t="shared" si="176"/>
        <v>0.84092906524846067</v>
      </c>
      <c r="G57" s="35">
        <f t="shared" si="176"/>
        <v>0.81576188958532525</v>
      </c>
      <c r="H57" s="35">
        <f t="shared" si="176"/>
        <v>0.76018473732661374</v>
      </c>
      <c r="I57" s="35">
        <f t="shared" si="176"/>
        <v>0.70552657410412556</v>
      </c>
      <c r="J57" s="35">
        <f t="shared" si="176"/>
        <v>0.77340539265671937</v>
      </c>
      <c r="K57" s="36">
        <f t="shared" si="176"/>
        <v>0.71164218874176488</v>
      </c>
      <c r="L57" s="36">
        <f t="shared" si="176"/>
        <v>0.77772494465149655</v>
      </c>
      <c r="M57" s="36">
        <f t="shared" si="176"/>
        <v>0.78202905586606497</v>
      </c>
      <c r="N57" s="36">
        <f t="shared" si="176"/>
        <v>0.8236822741594213</v>
      </c>
      <c r="O57" s="254">
        <f t="shared" si="176"/>
        <v>0.82039452437340221</v>
      </c>
      <c r="P57" s="254">
        <f t="shared" si="176"/>
        <v>0.86213909581712089</v>
      </c>
      <c r="Q57" s="254">
        <f t="shared" si="176"/>
        <v>0.82207460407375077</v>
      </c>
      <c r="R57" s="254">
        <f t="shared" si="176"/>
        <v>0.88949994691580847</v>
      </c>
      <c r="S57" s="254">
        <f t="shared" si="176"/>
        <v>0.86685524214757392</v>
      </c>
      <c r="T57" s="254">
        <f t="shared" si="176"/>
        <v>0.86000407948878399</v>
      </c>
      <c r="U57" s="254">
        <f t="shared" si="176"/>
        <v>0.8739372124902236</v>
      </c>
      <c r="V57" s="254">
        <f t="shared" si="176"/>
        <v>0.86263478335087773</v>
      </c>
      <c r="W57" s="254">
        <f t="shared" si="176"/>
        <v>0.88219353755257512</v>
      </c>
      <c r="X57" s="254">
        <f t="shared" si="176"/>
        <v>0.87156434817584583</v>
      </c>
      <c r="Y57" s="254">
        <f t="shared" si="176"/>
        <v>0.88785496550617682</v>
      </c>
      <c r="Z57" s="254">
        <f t="shared" si="176"/>
        <v>0.93871128379937496</v>
      </c>
      <c r="AA57" s="255">
        <f t="shared" si="176"/>
        <v>0.8780123183639299</v>
      </c>
      <c r="AB57" s="255">
        <f t="shared" si="176"/>
        <v>0.86952989703706041</v>
      </c>
      <c r="AC57" s="255">
        <f t="shared" si="176"/>
        <v>0.92033423325787644</v>
      </c>
      <c r="AD57" s="255">
        <f t="shared" si="176"/>
        <v>0.89100103351542892</v>
      </c>
      <c r="AE57" s="255">
        <f t="shared" si="176"/>
        <v>0.87178259123072643</v>
      </c>
      <c r="AF57" s="255">
        <f t="shared" si="176"/>
        <v>0.82188218718272799</v>
      </c>
      <c r="AG57" s="255">
        <f t="shared" si="176"/>
        <v>0.86533349383570579</v>
      </c>
      <c r="AH57" s="255">
        <f t="shared" si="176"/>
        <v>0.83229361160067705</v>
      </c>
      <c r="AI57" s="255">
        <f t="shared" ref="AI57:BN57" si="177">+AI56/(AI6+AI12+AI14)</f>
        <v>0.86507993703146457</v>
      </c>
      <c r="AJ57" s="255">
        <f t="shared" si="177"/>
        <v>0.8817162605975899</v>
      </c>
      <c r="AK57" s="255">
        <f t="shared" si="177"/>
        <v>0.8701177904475359</v>
      </c>
      <c r="AL57" s="255">
        <f t="shared" si="177"/>
        <v>0.87763306554283183</v>
      </c>
      <c r="AM57" s="255">
        <f t="shared" si="177"/>
        <v>0.89328629384000868</v>
      </c>
      <c r="AN57" s="255">
        <f t="shared" si="177"/>
        <v>0.89874856371260647</v>
      </c>
      <c r="AO57" s="255">
        <f t="shared" si="177"/>
        <v>0.8807504652441509</v>
      </c>
      <c r="AP57" s="255">
        <f t="shared" si="177"/>
        <v>0.89959989122851902</v>
      </c>
      <c r="AQ57" s="255">
        <f t="shared" si="177"/>
        <v>0.87071315103904445</v>
      </c>
      <c r="AR57" s="255">
        <f t="shared" si="177"/>
        <v>0.87005579197462168</v>
      </c>
      <c r="AS57" s="255">
        <f t="shared" si="177"/>
        <v>0.85452811757975611</v>
      </c>
      <c r="AT57" s="255">
        <f t="shared" si="177"/>
        <v>0.86063443255948135</v>
      </c>
      <c r="AU57" s="255">
        <f t="shared" si="177"/>
        <v>0.8864928819693515</v>
      </c>
      <c r="AV57" s="255">
        <f t="shared" si="177"/>
        <v>0.88560583506999146</v>
      </c>
      <c r="AW57" s="255">
        <f t="shared" si="177"/>
        <v>0.86689576227966636</v>
      </c>
      <c r="AX57" s="255">
        <f t="shared" si="177"/>
        <v>0.86548437109203902</v>
      </c>
      <c r="AY57" s="255">
        <f t="shared" si="177"/>
        <v>0.90269099285562815</v>
      </c>
      <c r="AZ57" s="255">
        <f t="shared" si="177"/>
        <v>0.89013485702603912</v>
      </c>
      <c r="BA57" s="255">
        <f t="shared" si="177"/>
        <v>0.89850005594294358</v>
      </c>
      <c r="BB57" s="255">
        <f t="shared" si="177"/>
        <v>0.90337057621020866</v>
      </c>
      <c r="BC57" s="255">
        <f t="shared" si="177"/>
        <v>0.89025241381219355</v>
      </c>
      <c r="BD57" s="255">
        <f t="shared" si="177"/>
        <v>0.88720769538601585</v>
      </c>
      <c r="BE57" s="255">
        <f t="shared" si="177"/>
        <v>0.89364472121250538</v>
      </c>
      <c r="BF57" s="255">
        <f t="shared" si="177"/>
        <v>0.89756603055310658</v>
      </c>
      <c r="BG57" s="255">
        <f t="shared" si="177"/>
        <v>0.91271960488019799</v>
      </c>
      <c r="BH57" s="255">
        <f t="shared" si="177"/>
        <v>0.81290553007943134</v>
      </c>
      <c r="BI57" s="255">
        <f t="shared" si="177"/>
        <v>0.86083174246800853</v>
      </c>
      <c r="BJ57" s="256">
        <f t="shared" si="177"/>
        <v>0.84194863042290824</v>
      </c>
      <c r="BK57" s="256">
        <f t="shared" si="177"/>
        <v>0.77903139999375071</v>
      </c>
      <c r="BL57" s="256">
        <f t="shared" si="177"/>
        <v>0.87193734285332736</v>
      </c>
      <c r="BM57" s="256">
        <f t="shared" si="177"/>
        <v>0.87961714274210523</v>
      </c>
      <c r="BN57" s="256">
        <f t="shared" si="177"/>
        <v>0.88094524935770957</v>
      </c>
      <c r="BO57" s="256">
        <f t="shared" ref="BO57:BQ57" si="178">+BO56/(BO6+BO12+BO14)</f>
        <v>0.87605235556730265</v>
      </c>
      <c r="BP57" s="256">
        <f t="shared" si="178"/>
        <v>0.86179144740126457</v>
      </c>
      <c r="BQ57" s="256">
        <f t="shared" si="178"/>
        <v>0.88013963400564277</v>
      </c>
      <c r="BR57" s="256">
        <f t="shared" ref="BR57:CD57" si="179">+BR$56/(BR$6+BR$12+BR$14)</f>
        <v>0.89598078606414855</v>
      </c>
      <c r="BS57" s="256">
        <f t="shared" si="179"/>
        <v>0.89811946793602893</v>
      </c>
      <c r="BT57" s="343">
        <f t="shared" si="179"/>
        <v>0.88723640191558539</v>
      </c>
      <c r="BU57" s="343">
        <f t="shared" si="179"/>
        <v>0.92925005028413932</v>
      </c>
      <c r="BV57" s="343">
        <f t="shared" si="179"/>
        <v>0.89892193587820157</v>
      </c>
      <c r="BW57" s="343">
        <f t="shared" si="179"/>
        <v>0.90685338710108776</v>
      </c>
      <c r="BX57" s="343">
        <f t="shared" si="179"/>
        <v>0.919892053038878</v>
      </c>
      <c r="BY57" s="343">
        <f t="shared" si="179"/>
        <v>0.93247597591088482</v>
      </c>
      <c r="BZ57" s="343">
        <f t="shared" si="179"/>
        <v>0.91532046140661816</v>
      </c>
      <c r="CA57" s="343">
        <f t="shared" si="179"/>
        <v>0.94179656598790651</v>
      </c>
      <c r="CB57" s="343">
        <f t="shared" si="179"/>
        <v>0.94987600378247583</v>
      </c>
      <c r="CC57" s="343">
        <f t="shared" si="179"/>
        <v>0.94106490659928865</v>
      </c>
      <c r="CD57" s="343">
        <f t="shared" si="179"/>
        <v>0.96061003811821721</v>
      </c>
      <c r="CE57" s="14"/>
      <c r="CF57" s="256">
        <f t="shared" ref="CF57:CX57" si="180">+CF56/(CF6+CF12+CF14)</f>
        <v>0.83768200712691876</v>
      </c>
      <c r="CG57" s="256">
        <f t="shared" si="180"/>
        <v>0.76255662494182186</v>
      </c>
      <c r="CH57" s="256">
        <f t="shared" si="180"/>
        <v>0.78047455364309404</v>
      </c>
      <c r="CI57" s="256">
        <f t="shared" si="180"/>
        <v>0.85330746915262923</v>
      </c>
      <c r="CJ57" s="256">
        <f t="shared" si="180"/>
        <v>0.8657402082731992</v>
      </c>
      <c r="CK57" s="256">
        <f t="shared" si="180"/>
        <v>0.89760830491545485</v>
      </c>
      <c r="CL57" s="256">
        <f t="shared" si="180"/>
        <v>0.88984232606084956</v>
      </c>
      <c r="CM57" s="256">
        <f t="shared" si="180"/>
        <v>0.84730312123084162</v>
      </c>
      <c r="CN57" s="256">
        <f t="shared" si="180"/>
        <v>0.87399247144947478</v>
      </c>
      <c r="CO57" s="256">
        <f t="shared" si="180"/>
        <v>0.89343316756820679</v>
      </c>
      <c r="CP57" s="256">
        <f t="shared" si="180"/>
        <v>0.8637588023368824</v>
      </c>
      <c r="CQ57" s="256">
        <f t="shared" si="180"/>
        <v>0.8757686548679372</v>
      </c>
      <c r="CR57" s="256">
        <f t="shared" si="180"/>
        <v>0.89882003502033236</v>
      </c>
      <c r="CS57" s="256">
        <f t="shared" si="180"/>
        <v>0.89236001517594299</v>
      </c>
      <c r="CT57" s="256">
        <f t="shared" si="180"/>
        <v>0.86048185179593295</v>
      </c>
      <c r="CU57" s="256">
        <f t="shared" si="180"/>
        <v>0.85849497497545091</v>
      </c>
      <c r="CV57" s="256">
        <f t="shared" si="180"/>
        <v>0.87943287929681091</v>
      </c>
      <c r="CW57" s="256">
        <f t="shared" si="180"/>
        <v>0.90325456083459521</v>
      </c>
      <c r="CX57" s="256">
        <f t="shared" si="180"/>
        <v>0.91862822175931602</v>
      </c>
      <c r="CY57" s="343">
        <f>+CY56/(CY6+CY12+CY14)</f>
        <v>0.94908160600440961</v>
      </c>
      <c r="DE57" s="369"/>
    </row>
    <row r="58" spans="2:109" s="33" customFormat="1">
      <c r="B58" s="33" t="str">
        <f>IF(Portfolio!$CE$3=SOURCE!$A$1,SOURCE!D80,SOURCE!E80)</f>
        <v>*EBITDA de Propriedades: não considera operações imobiliárias para venda (receitas, impostos, custos e despesas) e despesas relacionadas a desenvolvimentos futuros. Despesa de sede e opções em ações  proporcionais ao percentual da receita bruta de shopping center com a receita bruta da Companhia.</v>
      </c>
      <c r="C58" s="31"/>
      <c r="D58" s="31"/>
      <c r="E58" s="31"/>
      <c r="F58" s="31"/>
      <c r="G58" s="31"/>
      <c r="H58" s="31"/>
      <c r="I58" s="31"/>
      <c r="J58" s="31"/>
      <c r="K58" s="31"/>
      <c r="L58" s="31"/>
      <c r="M58" s="31"/>
      <c r="N58" s="31"/>
      <c r="O58" s="31"/>
      <c r="P58" s="31"/>
      <c r="Q58" s="31"/>
      <c r="R58" s="31"/>
      <c r="S58" s="31"/>
      <c r="T58" s="31"/>
      <c r="U58" s="31"/>
      <c r="V58" s="31"/>
      <c r="W58" s="31"/>
      <c r="X58" s="31"/>
      <c r="Y58" s="31"/>
      <c r="Z58" s="31"/>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203"/>
      <c r="BG58" s="203"/>
      <c r="BH58" s="203"/>
      <c r="BI58" s="203"/>
      <c r="BJ58" s="203"/>
      <c r="BK58" s="203"/>
      <c r="BL58" s="203"/>
      <c r="BM58" s="212"/>
      <c r="BN58" s="212"/>
      <c r="BP58" s="4"/>
      <c r="BQ58" s="4"/>
      <c r="BR58" s="4"/>
      <c r="BS58" s="4"/>
      <c r="BT58" s="4"/>
      <c r="BU58" s="219"/>
      <c r="BV58" s="219"/>
      <c r="BW58" s="219"/>
      <c r="BX58" s="219"/>
      <c r="BY58" s="219"/>
      <c r="BZ58" s="219"/>
      <c r="CA58" s="219"/>
      <c r="CB58" s="219"/>
      <c r="CC58" s="219"/>
      <c r="CD58" s="219"/>
      <c r="CE58" s="14"/>
      <c r="CF58" s="212"/>
      <c r="CG58" s="212"/>
      <c r="CH58" s="212"/>
      <c r="CI58" s="212"/>
      <c r="CJ58" s="212"/>
      <c r="CK58" s="212"/>
      <c r="CL58" s="212"/>
      <c r="CM58" s="212"/>
      <c r="CN58" s="212"/>
      <c r="CO58" s="212"/>
      <c r="CP58" s="212"/>
      <c r="CQ58" s="212"/>
      <c r="CR58" s="212"/>
      <c r="CS58" s="212"/>
      <c r="CT58" s="212"/>
      <c r="CU58" s="212"/>
      <c r="CV58" s="212"/>
      <c r="CW58" s="212"/>
      <c r="DE58" s="369"/>
    </row>
    <row r="59" spans="2:109">
      <c r="B59" s="33" t="str">
        <f>IF(Portfolio!$CE$3=SOURCE!$A$1,SOURCE!D81,SOURCE!E81)</f>
        <v xml:space="preserve">**FFO (Fluxo de Caixa Operacional): O FFO busca estimar o fluxo de caixa da empresa ao excluir efeitos não caixa do Lucro Líquido da empresa. O FFO é a soma do Lucro Líquido excluindo a linearidade, depreciação, imposto de renda e contribuição social diferidos.
</v>
      </c>
      <c r="C59" s="37"/>
      <c r="D59" s="37"/>
      <c r="E59" s="37"/>
      <c r="F59" s="37"/>
      <c r="G59" s="37"/>
      <c r="H59" s="37"/>
      <c r="I59" s="37"/>
      <c r="J59" s="37"/>
      <c r="K59" s="37"/>
      <c r="L59" s="37"/>
      <c r="M59" s="37"/>
      <c r="BT59" s="219"/>
      <c r="BU59" s="219"/>
      <c r="BV59" s="219"/>
      <c r="BW59" s="219"/>
      <c r="BX59" s="219"/>
      <c r="BY59" s="219"/>
      <c r="BZ59" s="219"/>
      <c r="CA59" s="219"/>
      <c r="CB59" s="219"/>
      <c r="CC59" s="219"/>
      <c r="CD59" s="219"/>
      <c r="CE59" s="14"/>
    </row>
    <row r="60" spans="2:109" ht="12.75" outlineLevel="1" thickBot="1">
      <c r="B60" s="17">
        <f>IF(Portfolio!$CE$3=SOURCE!$A$1,SOURCE!D82,SOURCE!E82)</f>
        <v>0</v>
      </c>
      <c r="C60" s="37"/>
      <c r="D60" s="37"/>
      <c r="E60" s="37"/>
      <c r="F60" s="37"/>
      <c r="G60" s="37"/>
      <c r="H60" s="37"/>
      <c r="I60" s="38"/>
      <c r="J60" s="37"/>
      <c r="K60" s="37"/>
      <c r="L60" s="37"/>
      <c r="M60" s="37"/>
      <c r="P60" s="38">
        <f>SUM(M56:P56)</f>
        <v>321074.16530116193</v>
      </c>
      <c r="AD60" s="38">
        <f>SUM(AA56:AD56)</f>
        <v>606852</v>
      </c>
      <c r="BO60" s="224"/>
      <c r="CE60" s="14"/>
    </row>
    <row r="61" spans="2:109" outlineLevel="1">
      <c r="B61" s="39" t="str">
        <f>IF(Portfolio!$CE$3=SOURCE!$A$1,SOURCE!D83,SOURCE!E83)</f>
        <v>ABL Shopping Center Total (Final do Período)</v>
      </c>
      <c r="C61" s="40">
        <f>Portfolio!D27</f>
        <v>368220.33</v>
      </c>
      <c r="D61" s="40">
        <f>Portfolio!E27</f>
        <v>368432.49</v>
      </c>
      <c r="E61" s="40">
        <f>Portfolio!F27</f>
        <v>368269.14</v>
      </c>
      <c r="F61" s="40">
        <f>Portfolio!G27</f>
        <v>373480.05</v>
      </c>
      <c r="G61" s="40">
        <f>Portfolio!H27</f>
        <v>373463.51</v>
      </c>
      <c r="H61" s="40">
        <f>Portfolio!I27</f>
        <v>393614.75</v>
      </c>
      <c r="I61" s="40">
        <f>Portfolio!J27</f>
        <v>392278.85</v>
      </c>
      <c r="J61" s="40">
        <f>Portfolio!K27</f>
        <v>392278.85</v>
      </c>
      <c r="K61" s="40">
        <f>Portfolio!L27</f>
        <v>392014.62</v>
      </c>
      <c r="L61" s="40">
        <f>Portfolio!M27</f>
        <v>416415.82999999996</v>
      </c>
      <c r="M61" s="40">
        <f>Portfolio!N27</f>
        <v>416928.39999999997</v>
      </c>
      <c r="N61" s="40">
        <f>Portfolio!O27</f>
        <v>484372.78</v>
      </c>
      <c r="O61" s="40">
        <f>Portfolio!P27</f>
        <v>484894.15</v>
      </c>
      <c r="P61" s="40">
        <f>Portfolio!Q27</f>
        <v>484872.99</v>
      </c>
      <c r="Q61" s="40">
        <f>Portfolio!R27</f>
        <v>497247.85</v>
      </c>
      <c r="R61" s="40">
        <f>Portfolio!S27</f>
        <v>533741.17999999993</v>
      </c>
      <c r="S61" s="40">
        <f>Portfolio!T27</f>
        <v>532773.03</v>
      </c>
      <c r="T61" s="40">
        <f>Portfolio!U27</f>
        <v>532901.90999999992</v>
      </c>
      <c r="U61" s="40">
        <f>Portfolio!V27</f>
        <v>544703.1100000001</v>
      </c>
      <c r="V61" s="40">
        <f>Portfolio!W27</f>
        <v>551830</v>
      </c>
      <c r="W61" s="40">
        <f>Portfolio!X27</f>
        <v>551368</v>
      </c>
      <c r="X61" s="40">
        <f>Portfolio!Y27</f>
        <v>551592.4</v>
      </c>
      <c r="Y61" s="40">
        <f>Portfolio!Z27</f>
        <v>551759.07999999996</v>
      </c>
      <c r="Z61" s="40">
        <f>Portfolio!AA27</f>
        <v>592047.68999999983</v>
      </c>
      <c r="AA61" s="40">
        <f>Portfolio!AB27</f>
        <v>592250.59999999986</v>
      </c>
      <c r="AB61" s="40">
        <f>Portfolio!AC27</f>
        <v>592488.95999999985</v>
      </c>
      <c r="AC61" s="40">
        <f>Portfolio!AD27</f>
        <v>591945.01</v>
      </c>
      <c r="AD61" s="40">
        <f>Portfolio!AE27</f>
        <v>698633.64</v>
      </c>
      <c r="AE61" s="40">
        <f>Portfolio!AF27</f>
        <v>698684.70999999985</v>
      </c>
      <c r="AF61" s="40">
        <f>Portfolio!AG27</f>
        <v>698527.85999999987</v>
      </c>
      <c r="AG61" s="40">
        <f>Portfolio!AH27</f>
        <v>710609.71999999986</v>
      </c>
      <c r="AH61" s="40">
        <f>Portfolio!AI27</f>
        <v>756567.1</v>
      </c>
      <c r="AI61" s="40">
        <f>Portfolio!AJ27</f>
        <v>756696.05999999982</v>
      </c>
      <c r="AJ61" s="40">
        <f>Portfolio!AK27</f>
        <v>762428</v>
      </c>
      <c r="AK61" s="40">
        <f>Portfolio!AL27</f>
        <v>762443</v>
      </c>
      <c r="AL61" s="40">
        <f>Portfolio!AM27</f>
        <v>766868.77</v>
      </c>
      <c r="AM61" s="40">
        <f>Portfolio!AN27</f>
        <v>767849.09</v>
      </c>
      <c r="AN61" s="40">
        <f>Portfolio!AO27</f>
        <v>767926.74999999988</v>
      </c>
      <c r="AO61" s="40">
        <f>Portfolio!AP27</f>
        <v>769501.94999999984</v>
      </c>
      <c r="AP61" s="40">
        <f>Portfolio!AQ27</f>
        <v>769897.35999999987</v>
      </c>
      <c r="AQ61" s="40">
        <f>Portfolio!AR27</f>
        <v>770206.20000000007</v>
      </c>
      <c r="AR61" s="40">
        <f>Portfolio!AS27</f>
        <v>774567.98</v>
      </c>
      <c r="AS61" s="40">
        <f>Portfolio!AT27</f>
        <v>775560.94000000006</v>
      </c>
      <c r="AT61" s="40">
        <f>Portfolio!AU27</f>
        <v>775574.89</v>
      </c>
      <c r="AU61" s="40">
        <f>Portfolio!AV27</f>
        <v>775188.8899999999</v>
      </c>
      <c r="AV61" s="40">
        <f>Portfolio!AW27</f>
        <v>774990.62999999989</v>
      </c>
      <c r="AW61" s="40">
        <f>Portfolio!AX27</f>
        <v>781992.1</v>
      </c>
      <c r="AX61" s="40">
        <f>Portfolio!AY27</f>
        <v>833165.23</v>
      </c>
      <c r="AY61" s="40">
        <f>Portfolio!AZ27</f>
        <v>833778.12999999989</v>
      </c>
      <c r="AZ61" s="40">
        <f>Portfolio!BA27</f>
        <v>832273.21</v>
      </c>
      <c r="BA61" s="40">
        <f>Portfolio!BB27</f>
        <v>834415.41</v>
      </c>
      <c r="BB61" s="40">
        <f>Portfolio!BC27</f>
        <v>833901.19000000006</v>
      </c>
      <c r="BC61" s="40">
        <f>Portfolio!BD27</f>
        <v>833044.53999999992</v>
      </c>
      <c r="BD61" s="40">
        <f>Portfolio!BE27</f>
        <v>832614.43999999983</v>
      </c>
      <c r="BE61" s="40">
        <f>Portfolio!BF27</f>
        <v>834074.07999999984</v>
      </c>
      <c r="BF61" s="40">
        <f>Portfolio!BG27</f>
        <v>834092.45999999985</v>
      </c>
      <c r="BG61" s="40">
        <f>Portfolio!BH27</f>
        <v>834615.44999999984</v>
      </c>
      <c r="BH61" s="40">
        <f>Portfolio!BI27</f>
        <v>835188.6599999998</v>
      </c>
      <c r="BI61" s="40">
        <f>Portfolio!BJ27</f>
        <v>834871.37999999977</v>
      </c>
      <c r="BJ61" s="40">
        <f>Portfolio!BK27</f>
        <v>835015.14999999967</v>
      </c>
      <c r="BK61" s="40">
        <f>Portfolio!BL27</f>
        <v>836381.58999999985</v>
      </c>
      <c r="BL61" s="40">
        <f>Portfolio!BM27</f>
        <v>835145.22</v>
      </c>
      <c r="BM61" s="40">
        <f>Portfolio!BN27</f>
        <v>835357.72999999986</v>
      </c>
      <c r="BN61" s="40">
        <f>Portfolio!BO27</f>
        <v>876045.50999999978</v>
      </c>
      <c r="BO61" s="40">
        <f>Portfolio!BP27</f>
        <v>875958.20999999985</v>
      </c>
      <c r="BP61" s="40">
        <f>Portfolio!BQ27</f>
        <v>875965.32999999984</v>
      </c>
      <c r="BQ61" s="40">
        <f>Portfolio!BR27</f>
        <v>876066.42999999982</v>
      </c>
      <c r="BR61" s="40">
        <f>Portfolio!BS27</f>
        <v>875901.20000000007</v>
      </c>
      <c r="BS61" s="40">
        <f>Portfolio!BT27</f>
        <v>875836.29</v>
      </c>
      <c r="BT61" s="40">
        <f>Portfolio!BU27</f>
        <v>880907.23999999987</v>
      </c>
      <c r="BU61" s="40">
        <f>Portfolio!BV27</f>
        <v>880929.33999999973</v>
      </c>
      <c r="BV61" s="40">
        <f>Portfolio!BW27</f>
        <v>880852.13999999978</v>
      </c>
      <c r="BW61" s="40">
        <f>Portfolio!BX27</f>
        <v>880349.70000000007</v>
      </c>
      <c r="BX61" s="40">
        <f>Portfolio!BY27</f>
        <v>873778.35999999987</v>
      </c>
      <c r="BY61" s="40">
        <f>Portfolio!BZ27</f>
        <v>873595.10999999975</v>
      </c>
      <c r="BZ61" s="40">
        <f>Portfolio!CA27</f>
        <v>890300.54999999993</v>
      </c>
      <c r="CA61" s="40">
        <f>Portfolio!CB27</f>
        <v>890116.98</v>
      </c>
      <c r="CB61" s="40">
        <f>Portfolio!CC27</f>
        <v>890708.16000000015</v>
      </c>
      <c r="CC61" s="40">
        <f>Portfolio!CD27</f>
        <v>890877.7</v>
      </c>
      <c r="CD61" s="40">
        <f>Portfolio!CE27</f>
        <v>896819.76</v>
      </c>
      <c r="CE61" s="14"/>
      <c r="CF61" s="260">
        <f>Portfolio!CG27</f>
        <v>373480.05</v>
      </c>
      <c r="CG61" s="260">
        <f>Portfolio!CH27</f>
        <v>392278.85</v>
      </c>
      <c r="CH61" s="260">
        <f>Portfolio!CI27</f>
        <v>484372.78</v>
      </c>
      <c r="CI61" s="260">
        <f>Portfolio!CJ27</f>
        <v>533741.17999999993</v>
      </c>
      <c r="CJ61" s="260">
        <f>Portfolio!CK27</f>
        <v>551830</v>
      </c>
      <c r="CK61" s="260">
        <f>Portfolio!CL27</f>
        <v>592047.68999999983</v>
      </c>
      <c r="CL61" s="260">
        <f>Portfolio!CM27</f>
        <v>698633.64</v>
      </c>
      <c r="CM61" s="260">
        <f>Portfolio!CN27</f>
        <v>756567.1</v>
      </c>
      <c r="CN61" s="260">
        <f>Portfolio!CO27</f>
        <v>766868.77</v>
      </c>
      <c r="CO61" s="260">
        <f>Portfolio!CP27</f>
        <v>769897.35999999987</v>
      </c>
      <c r="CP61" s="260">
        <f>Portfolio!CQ27</f>
        <v>775574.89</v>
      </c>
      <c r="CQ61" s="260">
        <f>Portfolio!CR27</f>
        <v>833165.23</v>
      </c>
      <c r="CR61" s="260">
        <f>Portfolio!CS27</f>
        <v>833901.19000000006</v>
      </c>
      <c r="CS61" s="260">
        <f>Portfolio!CT27</f>
        <v>834092.45999999985</v>
      </c>
      <c r="CT61" s="260">
        <f>Portfolio!CU27</f>
        <v>835015.14999999967</v>
      </c>
      <c r="CU61" s="260">
        <f>Portfolio!CV27</f>
        <v>876045.50999999978</v>
      </c>
      <c r="CV61" s="260">
        <f>Portfolio!CW27</f>
        <v>875901.20000000007</v>
      </c>
      <c r="CW61" s="260">
        <f>Portfolio!CX27</f>
        <v>880852.13999999978</v>
      </c>
      <c r="CX61" s="260">
        <f>Portfolio!CY27</f>
        <v>890300.54999999993</v>
      </c>
      <c r="CY61" s="400">
        <f>Portfolio!CZ27</f>
        <v>896819.76</v>
      </c>
    </row>
    <row r="62" spans="2:109" outlineLevel="1">
      <c r="B62" s="41" t="str">
        <f>IF(Portfolio!$CE$3=SOURCE!$A$1,SOURCE!D84,SOURCE!E84)</f>
        <v>ABL Shopping Center Própria (Final do Período)</v>
      </c>
      <c r="C62" s="42">
        <f>Portfolio!D73</f>
        <v>209375.73845358304</v>
      </c>
      <c r="D62" s="42">
        <f>Portfolio!E73</f>
        <v>209484.02141411789</v>
      </c>
      <c r="E62" s="42">
        <f>Portfolio!F73</f>
        <v>209312.22281085566</v>
      </c>
      <c r="F62" s="42">
        <f>Portfolio!G73</f>
        <v>214524.94017598467</v>
      </c>
      <c r="G62" s="42">
        <f>Portfolio!H73</f>
        <v>238883.44008731682</v>
      </c>
      <c r="H62" s="42">
        <f>Portfolio!I73</f>
        <v>255926.78461617453</v>
      </c>
      <c r="I62" s="42">
        <f>Portfolio!J73</f>
        <v>252147.10734795543</v>
      </c>
      <c r="J62" s="42">
        <f>Portfolio!K73</f>
        <v>257368.67415029407</v>
      </c>
      <c r="K62" s="42">
        <f>Portfolio!L73</f>
        <v>257063.27289393102</v>
      </c>
      <c r="L62" s="42">
        <f>Portfolio!M73</f>
        <v>266313.6312004074</v>
      </c>
      <c r="M62" s="42">
        <f>Portfolio!N73</f>
        <v>266758.66373720823</v>
      </c>
      <c r="N62" s="42">
        <f>Portfolio!O73</f>
        <v>330308.13118100009</v>
      </c>
      <c r="O62" s="42">
        <f>Portfolio!P73</f>
        <v>330786.32622238703</v>
      </c>
      <c r="P62" s="42">
        <f>Portfolio!Q73</f>
        <v>330833.34773280006</v>
      </c>
      <c r="Q62" s="42">
        <f>Portfolio!R73</f>
        <v>334298.09072100004</v>
      </c>
      <c r="R62" s="42">
        <f>Portfolio!S73</f>
        <v>347985.11610971933</v>
      </c>
      <c r="S62" s="42">
        <f>Portfolio!T73</f>
        <v>347639.53051671933</v>
      </c>
      <c r="T62" s="42">
        <f>Portfolio!U73</f>
        <v>347757.13290530274</v>
      </c>
      <c r="U62" s="42">
        <f>Portfolio!V73</f>
        <v>359921.13097418536</v>
      </c>
      <c r="V62" s="42">
        <f>Portfolio!W73</f>
        <v>371640.48200000002</v>
      </c>
      <c r="W62" s="42">
        <f>Portfolio!X73</f>
        <v>371548.04699999996</v>
      </c>
      <c r="X62" s="42">
        <f>Portfolio!Y73</f>
        <v>371601.27848000004</v>
      </c>
      <c r="Y62" s="42">
        <f>Portfolio!Z73</f>
        <v>371730.21306139999</v>
      </c>
      <c r="Z62" s="42">
        <f>Portfolio!AA73</f>
        <v>411423.38118870003</v>
      </c>
      <c r="AA62" s="42">
        <f>Portfolio!AB73</f>
        <v>420053.7676284</v>
      </c>
      <c r="AB62" s="42">
        <f>Portfolio!AC73</f>
        <v>420376.55929999996</v>
      </c>
      <c r="AC62" s="42">
        <f>Portfolio!AD73</f>
        <v>420050.97929231165</v>
      </c>
      <c r="AD62" s="42">
        <f>Portfolio!AE73</f>
        <v>521438.75021924335</v>
      </c>
      <c r="AE62" s="42">
        <f>Portfolio!AF73</f>
        <v>522660.68474788504</v>
      </c>
      <c r="AF62" s="42">
        <f>Portfolio!AG73</f>
        <v>522670.93481701525</v>
      </c>
      <c r="AG62" s="42">
        <f>Portfolio!AH73</f>
        <v>533800.79180386651</v>
      </c>
      <c r="AH62" s="42">
        <f>Portfolio!AI73</f>
        <v>559489.03249748051</v>
      </c>
      <c r="AI62" s="42">
        <f>Portfolio!AJ73</f>
        <v>559448.32684072573</v>
      </c>
      <c r="AJ62" s="42">
        <f>Portfolio!AK73</f>
        <v>562465.25669166085</v>
      </c>
      <c r="AK62" s="42">
        <f>Portfolio!AL73</f>
        <v>562435.32577917911</v>
      </c>
      <c r="AL62" s="42">
        <f>Portfolio!AM73</f>
        <v>566892.37187662907</v>
      </c>
      <c r="AM62" s="42">
        <f>Portfolio!AN73</f>
        <v>567344.30092662899</v>
      </c>
      <c r="AN62" s="42">
        <f>Portfolio!AO73</f>
        <v>567240.74875746772</v>
      </c>
      <c r="AO62" s="42">
        <f>Portfolio!AP73</f>
        <v>568725.52997229795</v>
      </c>
      <c r="AP62" s="42">
        <f>Portfolio!AQ73</f>
        <v>569141.32764000003</v>
      </c>
      <c r="AQ62" s="42">
        <f>Portfolio!AR73</f>
        <v>569412.09264000005</v>
      </c>
      <c r="AR62" s="42">
        <f>Portfolio!AS73</f>
        <v>571927.21457000007</v>
      </c>
      <c r="AS62" s="42">
        <f>Portfolio!AT73</f>
        <v>572751.68677532254</v>
      </c>
      <c r="AT62" s="42">
        <f>Portfolio!AU73</f>
        <v>588870.5450829661</v>
      </c>
      <c r="AU62" s="42">
        <f>Portfolio!AV73</f>
        <v>593506.10621629958</v>
      </c>
      <c r="AV62" s="42">
        <f>Portfolio!AW73</f>
        <v>593475.30546798208</v>
      </c>
      <c r="AW62" s="42">
        <f>Portfolio!AX73</f>
        <v>600408.52322543005</v>
      </c>
      <c r="AX62" s="42">
        <f>Portfolio!AY73</f>
        <v>641744.12052542996</v>
      </c>
      <c r="AY62" s="42">
        <f>Portfolio!AZ73</f>
        <v>642350.44360113109</v>
      </c>
      <c r="AZ62" s="42">
        <f>Portfolio!BA73</f>
        <v>641237.93146591575</v>
      </c>
      <c r="BA62" s="42">
        <f>Portfolio!BB73</f>
        <v>642523.40690500988</v>
      </c>
      <c r="BB62" s="42">
        <f>Portfolio!BC73</f>
        <v>642011.18966353836</v>
      </c>
      <c r="BC62" s="42">
        <f>Portfolio!BD73</f>
        <v>641707.59963797883</v>
      </c>
      <c r="BD62" s="42">
        <f>Portfolio!BE73</f>
        <v>650637.32559752988</v>
      </c>
      <c r="BE62" s="42">
        <f>Portfolio!BF73</f>
        <v>651529.01059752994</v>
      </c>
      <c r="BF62" s="42">
        <f>Portfolio!BG73</f>
        <v>652648.68302544579</v>
      </c>
      <c r="BG62" s="42">
        <f>Portfolio!BH73</f>
        <v>667977.44472742977</v>
      </c>
      <c r="BH62" s="42">
        <f>Portfolio!BI73</f>
        <v>668461.82799785689</v>
      </c>
      <c r="BI62" s="42">
        <f>Portfolio!BJ73</f>
        <v>668348.69016669772</v>
      </c>
      <c r="BJ62" s="42">
        <f>Portfolio!BK73</f>
        <v>668502.75049769785</v>
      </c>
      <c r="BK62" s="42">
        <f>Portfolio!BL73</f>
        <v>669511.64506336616</v>
      </c>
      <c r="BL62" s="42">
        <f>Portfolio!BM73</f>
        <v>668588.87329530646</v>
      </c>
      <c r="BM62" s="42">
        <f>Portfolio!BN73</f>
        <v>668763.79107909254</v>
      </c>
      <c r="BN62" s="42">
        <f>Portfolio!BO73</f>
        <v>706162.16335482604</v>
      </c>
      <c r="BO62" s="42">
        <f>Portfolio!BP73</f>
        <v>706078.21835482609</v>
      </c>
      <c r="BP62" s="42">
        <f>Portfolio!BQ73</f>
        <v>706075.01017982606</v>
      </c>
      <c r="BQ62" s="42">
        <f>Portfolio!BR73</f>
        <v>706180.68950836279</v>
      </c>
      <c r="BR62" s="42">
        <f>Portfolio!BS73</f>
        <v>706051.69480736286</v>
      </c>
      <c r="BS62" s="42">
        <f>Portfolio!BT73</f>
        <v>706039.56260736263</v>
      </c>
      <c r="BT62" s="42">
        <f>Portfolio!BU73</f>
        <v>711118.02712271665</v>
      </c>
      <c r="BU62" s="42">
        <f>Portfolio!BV73</f>
        <v>711138.4277763915</v>
      </c>
      <c r="BV62" s="42">
        <f>Portfolio!BW73</f>
        <v>714066.67993639165</v>
      </c>
      <c r="BW62" s="42">
        <f>Portfolio!BX73</f>
        <v>713765.42163939157</v>
      </c>
      <c r="BX62" s="42">
        <f>Portfolio!BY73</f>
        <v>712228.58160525165</v>
      </c>
      <c r="BY62" s="42">
        <f>Portfolio!BZ73</f>
        <v>712152.73588325153</v>
      </c>
      <c r="BZ62" s="42">
        <f>Portfolio!CA73</f>
        <v>718510.28510565392</v>
      </c>
      <c r="CA62" s="42">
        <f>Portfolio!CB73</f>
        <v>718264.16133065394</v>
      </c>
      <c r="CB62" s="42">
        <f>Portfolio!CC73</f>
        <v>718875.04916632816</v>
      </c>
      <c r="CC62" s="42">
        <f>Portfolio!CD73</f>
        <v>719014.05018879683</v>
      </c>
      <c r="CD62" s="42">
        <f>Portfolio!CE73</f>
        <v>719977.91836550285</v>
      </c>
      <c r="CE62" s="14"/>
      <c r="CF62" s="261">
        <f>Portfolio!CG73</f>
        <v>214524.94017598467</v>
      </c>
      <c r="CG62" s="261">
        <f>Portfolio!CH73</f>
        <v>257368.67415029407</v>
      </c>
      <c r="CH62" s="261">
        <f>Portfolio!CI73</f>
        <v>330308.13118100009</v>
      </c>
      <c r="CI62" s="261">
        <f>Portfolio!CJ73</f>
        <v>347985.11610971933</v>
      </c>
      <c r="CJ62" s="261">
        <f>Portfolio!CK73</f>
        <v>371640.48200000002</v>
      </c>
      <c r="CK62" s="261">
        <f>Portfolio!CL73</f>
        <v>411423.38118870003</v>
      </c>
      <c r="CL62" s="261">
        <f>Portfolio!CM73</f>
        <v>521438.75021924335</v>
      </c>
      <c r="CM62" s="261">
        <f>Portfolio!CN73</f>
        <v>559489.03249748051</v>
      </c>
      <c r="CN62" s="261">
        <f>Portfolio!CO73</f>
        <v>566892.37187662907</v>
      </c>
      <c r="CO62" s="261">
        <f>Portfolio!CP73</f>
        <v>569141.32764000003</v>
      </c>
      <c r="CP62" s="261">
        <f>Portfolio!CQ73</f>
        <v>588870.5450829661</v>
      </c>
      <c r="CQ62" s="261">
        <f>Portfolio!CR73</f>
        <v>641744.12052542996</v>
      </c>
      <c r="CR62" s="261">
        <f>Portfolio!CS73</f>
        <v>642011.18966353836</v>
      </c>
      <c r="CS62" s="261">
        <f>Portfolio!CT73</f>
        <v>652648.68302544579</v>
      </c>
      <c r="CT62" s="261">
        <f>Portfolio!CU73</f>
        <v>668502.75049769785</v>
      </c>
      <c r="CU62" s="261">
        <f>Portfolio!CV73</f>
        <v>706162.16335482604</v>
      </c>
      <c r="CV62" s="261">
        <f>Portfolio!CW73</f>
        <v>706051.69480736286</v>
      </c>
      <c r="CW62" s="261">
        <f>Portfolio!CX73</f>
        <v>714066.67993639165</v>
      </c>
      <c r="CX62" s="261">
        <f>Portfolio!CY73</f>
        <v>718510.28510565392</v>
      </c>
      <c r="CY62" s="261">
        <f>Portfolio!CZ73</f>
        <v>719977.91836550285</v>
      </c>
    </row>
    <row r="63" spans="2:109" outlineLevel="1">
      <c r="B63" s="43" t="str">
        <f>IF(Portfolio!$CE$3=SOURCE!$A$1,SOURCE!D85,SOURCE!E85)</f>
        <v>ABL Shopping Center Total (Média do Período)</v>
      </c>
      <c r="C63" s="44">
        <f>Portfolio!D96</f>
        <v>354012.80333333334</v>
      </c>
      <c r="D63" s="44">
        <f>Portfolio!E96</f>
        <v>353948.21666666667</v>
      </c>
      <c r="E63" s="44">
        <f>Portfolio!F96</f>
        <v>353959.20333333331</v>
      </c>
      <c r="F63" s="44">
        <f>Portfolio!G96</f>
        <v>357671.3833333333</v>
      </c>
      <c r="G63" s="44">
        <f>Portfolio!H96</f>
        <v>359072.72333333327</v>
      </c>
      <c r="H63" s="44">
        <f>Portfolio!I96</f>
        <v>367516.66333333333</v>
      </c>
      <c r="I63" s="44">
        <f>Portfolio!J96</f>
        <v>377587.53</v>
      </c>
      <c r="J63" s="44">
        <f>Portfolio!K96</f>
        <v>377884.36</v>
      </c>
      <c r="K63" s="44">
        <f>Portfolio!L96</f>
        <v>377981.25999999995</v>
      </c>
      <c r="L63" s="44">
        <f>Portfolio!M96</f>
        <v>393899.76333333337</v>
      </c>
      <c r="M63" s="44">
        <f>Portfolio!N96</f>
        <v>402522.40666666656</v>
      </c>
      <c r="N63" s="44">
        <f>Portfolio!O96</f>
        <v>460410.44</v>
      </c>
      <c r="O63" s="44">
        <f>Portfolio!P96</f>
        <v>484888.14333333331</v>
      </c>
      <c r="P63" s="44">
        <f>Portfolio!Q96</f>
        <v>484924.85666666669</v>
      </c>
      <c r="Q63" s="44">
        <f>Portfolio!R96</f>
        <v>494768.82</v>
      </c>
      <c r="R63" s="44">
        <f>Portfolio!S96</f>
        <v>524396.65333333332</v>
      </c>
      <c r="S63" s="44">
        <f>Portfolio!T96</f>
        <v>530218.22333333339</v>
      </c>
      <c r="T63" s="44">
        <f>Portfolio!U96</f>
        <v>530353.34333333338</v>
      </c>
      <c r="U63" s="44">
        <f>Portfolio!V96</f>
        <v>537063.4766666668</v>
      </c>
      <c r="V63" s="44">
        <f>Portfolio!W96</f>
        <v>550645.19666666666</v>
      </c>
      <c r="W63" s="44">
        <f>Portfolio!X96</f>
        <v>551481.40666666673</v>
      </c>
      <c r="X63" s="44">
        <f>Portfolio!Y96</f>
        <v>551482.05666666664</v>
      </c>
      <c r="Y63" s="44">
        <f>Portfolio!Z96</f>
        <v>551759.07999999996</v>
      </c>
      <c r="Z63" s="44">
        <f>Portfolio!AA96</f>
        <v>578588.42333333322</v>
      </c>
      <c r="AA63" s="44">
        <f>Portfolio!AB96</f>
        <v>592235.59333333315</v>
      </c>
      <c r="AB63" s="44">
        <f>Portfolio!AC96</f>
        <v>592350.58500000008</v>
      </c>
      <c r="AC63" s="44">
        <f>Portfolio!AD96</f>
        <v>592280.59111111111</v>
      </c>
      <c r="AD63" s="44">
        <f>Portfolio!AE96</f>
        <v>664182.2533333333</v>
      </c>
      <c r="AE63" s="44">
        <f>Portfolio!AF96</f>
        <v>699022.08000000007</v>
      </c>
      <c r="AF63" s="44">
        <f>Portfolio!AG96</f>
        <v>699257.44666666654</v>
      </c>
      <c r="AG63" s="44">
        <f>Portfolio!AH96</f>
        <v>707219.66999999993</v>
      </c>
      <c r="AH63" s="44">
        <f>Portfolio!AI96</f>
        <v>737437.96666666667</v>
      </c>
      <c r="AI63" s="44">
        <f>Portfolio!AJ96</f>
        <v>756618.97333333327</v>
      </c>
      <c r="AJ63" s="44">
        <f>Portfolio!AK96</f>
        <v>758668.41999999981</v>
      </c>
      <c r="AK63" s="44">
        <f>Portfolio!AL96</f>
        <v>762526</v>
      </c>
      <c r="AL63" s="44">
        <f>Portfolio!AM96</f>
        <v>764413.16666666663</v>
      </c>
      <c r="AM63" s="44">
        <f>Portfolio!AN96</f>
        <v>767554</v>
      </c>
      <c r="AN63" s="44">
        <f>Portfolio!AO96</f>
        <v>767553.50999999989</v>
      </c>
      <c r="AO63" s="44">
        <f>Portfolio!AP96</f>
        <v>768289.95333333313</v>
      </c>
      <c r="AP63" s="44">
        <f>Portfolio!AQ96</f>
        <v>770542.10666666669</v>
      </c>
      <c r="AQ63" s="44">
        <f>Portfolio!AR96</f>
        <v>770263.76666666672</v>
      </c>
      <c r="AR63" s="44">
        <f>Portfolio!AS96</f>
        <v>774202.28666666651</v>
      </c>
      <c r="AS63" s="44">
        <f>Portfolio!AT96</f>
        <v>775286.44000000018</v>
      </c>
      <c r="AT63" s="44">
        <f>Portfolio!AU96</f>
        <v>775560.12666666671</v>
      </c>
      <c r="AU63" s="44">
        <f>Portfolio!AV96</f>
        <v>775403.34999999986</v>
      </c>
      <c r="AV63" s="44">
        <f>Portfolio!AW96</f>
        <v>775094.03333333333</v>
      </c>
      <c r="AW63" s="44">
        <f>Portfolio!AX96</f>
        <v>779789.82333333348</v>
      </c>
      <c r="AX63" s="44">
        <f>Portfolio!AY96</f>
        <v>816490.81666666677</v>
      </c>
      <c r="AY63" s="44">
        <f>Portfolio!AZ96</f>
        <v>834006.34333333338</v>
      </c>
      <c r="AZ63" s="44">
        <f>Portfolio!BA96</f>
        <v>833289.23333333328</v>
      </c>
      <c r="BA63" s="44">
        <f>Portfolio!BB96</f>
        <v>834509.85666666657</v>
      </c>
      <c r="BB63" s="44">
        <f>Portfolio!BC96</f>
        <v>834090.70333333337</v>
      </c>
      <c r="BC63" s="44">
        <f>Portfolio!BD96</f>
        <v>832115.20666666667</v>
      </c>
      <c r="BD63" s="44">
        <f>Portfolio!BE96</f>
        <v>832826.42666666652</v>
      </c>
      <c r="BE63" s="44">
        <f>Portfolio!BF96</f>
        <v>833405.19</v>
      </c>
      <c r="BF63" s="44">
        <f>Portfolio!BG96</f>
        <v>834062.46999999986</v>
      </c>
      <c r="BG63" s="44">
        <f>Portfolio!BH96</f>
        <v>834693.11333333317</v>
      </c>
      <c r="BH63" s="44">
        <f>Portfolio!BI96</f>
        <v>835160.48666666669</v>
      </c>
      <c r="BI63" s="44">
        <f>Portfolio!BJ96</f>
        <v>834837.04666666663</v>
      </c>
      <c r="BJ63" s="44">
        <f>Portfolio!BK96</f>
        <v>835028.25</v>
      </c>
      <c r="BK63" s="44">
        <f>Portfolio!BL96</f>
        <v>835938.73</v>
      </c>
      <c r="BL63" s="44">
        <f>Portfolio!BM96</f>
        <v>835497.94</v>
      </c>
      <c r="BM63" s="44">
        <f>Portfolio!BN96</f>
        <v>835195.30999999971</v>
      </c>
      <c r="BN63" s="44">
        <f>Portfolio!BO96</f>
        <v>862733.26333333319</v>
      </c>
      <c r="BO63" s="44">
        <f>Portfolio!BP96</f>
        <v>875971.30666666641</v>
      </c>
      <c r="BP63" s="44">
        <f>Portfolio!BQ96</f>
        <v>875923.11666666646</v>
      </c>
      <c r="BQ63" s="44">
        <f>Portfolio!BR96</f>
        <v>876178.86999999988</v>
      </c>
      <c r="BR63" s="44">
        <f>Portfolio!BS96</f>
        <v>875929.22666666657</v>
      </c>
      <c r="BS63" s="44">
        <f>Portfolio!BT96</f>
        <v>875872.84999999986</v>
      </c>
      <c r="BT63" s="44">
        <f>Portfolio!BU96</f>
        <v>879804.36333333328</v>
      </c>
      <c r="BU63" s="44">
        <f>Portfolio!BV96</f>
        <v>880884.47666666657</v>
      </c>
      <c r="BV63" s="44">
        <f>Portfolio!BW96</f>
        <v>880854.75</v>
      </c>
      <c r="BW63" s="44">
        <f>Portfolio!BX96</f>
        <v>880621.81333333324</v>
      </c>
      <c r="BX63" s="44">
        <f>Portfolio!BY96</f>
        <v>878408.19999999984</v>
      </c>
      <c r="BY63" s="44">
        <f>Portfolio!BZ96</f>
        <v>873763.78</v>
      </c>
      <c r="BZ63" s="44">
        <f>Portfolio!CA96</f>
        <v>884745.87</v>
      </c>
      <c r="CA63" s="44">
        <f>Portfolio!CB96</f>
        <v>890023.34333333315</v>
      </c>
      <c r="CB63" s="44">
        <f>Portfolio!CC96</f>
        <v>890478.4033333332</v>
      </c>
      <c r="CC63" s="44">
        <f>Portfolio!CD96</f>
        <v>890806.60333333327</v>
      </c>
      <c r="CD63" s="44">
        <f>Portfolio!CE96</f>
        <v>894811.93666666665</v>
      </c>
      <c r="CE63" s="14"/>
      <c r="CF63" s="262">
        <f>Portfolio!CG96</f>
        <v>354897.90166666661</v>
      </c>
      <c r="CG63" s="262">
        <f>Portfolio!CH96</f>
        <v>376826.64750000002</v>
      </c>
      <c r="CH63" s="262">
        <f>Portfolio!CI96</f>
        <v>451739.71527777775</v>
      </c>
      <c r="CI63" s="262">
        <f>Portfolio!CJ96</f>
        <v>510298.40833333333</v>
      </c>
      <c r="CJ63" s="262">
        <f>Portfolio!CK96</f>
        <v>537070.06000000006</v>
      </c>
      <c r="CK63" s="262">
        <f>Portfolio!CL96</f>
        <v>590843.46333333338</v>
      </c>
      <c r="CL63" s="262">
        <f>Portfolio!CM96</f>
        <v>686805.10902777791</v>
      </c>
      <c r="CM63" s="262">
        <f>Portfolio!CN96</f>
        <v>729524.29083333339</v>
      </c>
      <c r="CN63" s="262">
        <f>Portfolio!CO96</f>
        <v>760556.6399999999</v>
      </c>
      <c r="CO63" s="262">
        <f>Portfolio!CP96</f>
        <v>768484.89249999996</v>
      </c>
      <c r="CP63" s="262">
        <f>Portfolio!CQ96</f>
        <v>773828.15499999991</v>
      </c>
      <c r="CQ63" s="262">
        <f>Portfolio!CR96</f>
        <v>811050.24583333323</v>
      </c>
      <c r="CR63" s="262">
        <f>Portfolio!CS96</f>
        <v>833974.03416666656</v>
      </c>
      <c r="CS63" s="262">
        <f>Portfolio!CT96</f>
        <v>833079.563333333</v>
      </c>
      <c r="CT63" s="262">
        <f>Portfolio!CU96</f>
        <v>835984.69159090903</v>
      </c>
      <c r="CU63" s="262">
        <f>Portfolio!CV96</f>
        <v>875621.17749999964</v>
      </c>
      <c r="CV63" s="262">
        <f>Portfolio!CW96</f>
        <v>876000.63</v>
      </c>
      <c r="CW63" s="262">
        <f>Portfolio!CX96</f>
        <v>879737.80750000011</v>
      </c>
      <c r="CX63" s="262">
        <f>Portfolio!CY96</f>
        <v>879384.91583333351</v>
      </c>
      <c r="CY63" s="262">
        <f>Portfolio!CZ96</f>
        <v>891530.07166666642</v>
      </c>
    </row>
    <row r="64" spans="2:109" outlineLevel="1">
      <c r="B64" s="43" t="str">
        <f>IF(Portfolio!$CE$3=SOURCE!$A$1,SOURCE!D86,SOURCE!E86)</f>
        <v>ABL Shopping Center Própria (Média do Período)</v>
      </c>
      <c r="C64" s="44">
        <f>Portfolio!D119</f>
        <v>202286.86382880079</v>
      </c>
      <c r="D64" s="44">
        <f>Portfolio!E119</f>
        <v>202240.92558702634</v>
      </c>
      <c r="E64" s="44">
        <f>Portfolio!F119</f>
        <v>202217.11521802109</v>
      </c>
      <c r="F64" s="44">
        <f>Portfolio!G119</f>
        <v>206532.03068081304</v>
      </c>
      <c r="G64" s="44">
        <f>Portfolio!H119</f>
        <v>224487.84845838949</v>
      </c>
      <c r="H64" s="44">
        <f>Portfolio!I119</f>
        <v>231725.20066440891</v>
      </c>
      <c r="I64" s="44">
        <f>Portfolio!J119</f>
        <v>237563.48658517952</v>
      </c>
      <c r="J64" s="44">
        <f>Portfolio!K119</f>
        <v>242972.3132112578</v>
      </c>
      <c r="K64" s="44">
        <f>Portfolio!L119</f>
        <v>242963.25279462509</v>
      </c>
      <c r="L64" s="44">
        <f>Portfolio!M119</f>
        <v>248826.8382320641</v>
      </c>
      <c r="M64" s="44">
        <f>Portfolio!N119</f>
        <v>252350.25045923464</v>
      </c>
      <c r="N64" s="44">
        <f>Portfolio!O119</f>
        <v>307758.97643738356</v>
      </c>
      <c r="O64" s="44">
        <f>Portfolio!P119</f>
        <v>330777.94215324498</v>
      </c>
      <c r="P64" s="44">
        <f>Portfolio!Q119</f>
        <v>330857.61739074194</v>
      </c>
      <c r="Q64" s="44">
        <f>Portfolio!R119</f>
        <v>333485.85049874755</v>
      </c>
      <c r="R64" s="44">
        <f>Portfolio!S119</f>
        <v>345187.54248127359</v>
      </c>
      <c r="S64" s="44">
        <f>Portfolio!T119</f>
        <v>346842.91505005269</v>
      </c>
      <c r="T64" s="44">
        <f>Portfolio!U119</f>
        <v>346973.89623863611</v>
      </c>
      <c r="U64" s="44">
        <f>Portfolio!V119</f>
        <v>353707.53003418539</v>
      </c>
      <c r="V64" s="44">
        <f>Portfolio!W119</f>
        <v>371285.00068</v>
      </c>
      <c r="W64" s="44">
        <f>Portfolio!X119</f>
        <v>371554.55899999995</v>
      </c>
      <c r="X64" s="44">
        <f>Portfolio!Y119</f>
        <v>371575.54051466659</v>
      </c>
      <c r="Y64" s="44">
        <f>Portfolio!Z119</f>
        <v>371730.21306139999</v>
      </c>
      <c r="Z64" s="44">
        <f>Portfolio!AA119</f>
        <v>398159.87257396674</v>
      </c>
      <c r="AA64" s="44">
        <f>Portfolio!AB119</f>
        <v>420025.69285726664</v>
      </c>
      <c r="AB64" s="44">
        <f>Portfolio!AC119</f>
        <v>420208.76703830296</v>
      </c>
      <c r="AC64" s="44">
        <f>Portfolio!AD119</f>
        <v>420196.51976301032</v>
      </c>
      <c r="AD64" s="44">
        <f>Portfolio!AE119</f>
        <v>489125.9801359041</v>
      </c>
      <c r="AE64" s="44">
        <f>Portfolio!AF119</f>
        <v>522966.96798977023</v>
      </c>
      <c r="AF64" s="44">
        <f>Portfolio!AG119</f>
        <v>523308.49282507034</v>
      </c>
      <c r="AG64" s="44">
        <f>Portfolio!AH119</f>
        <v>531346.45642622549</v>
      </c>
      <c r="AH64" s="44">
        <f>Portfolio!AI119</f>
        <v>547843.49667092483</v>
      </c>
      <c r="AI64" s="44">
        <f>Portfolio!AJ119</f>
        <v>559374.58202252584</v>
      </c>
      <c r="AJ64" s="44">
        <f>Portfolio!AK119</f>
        <v>560492.38669297798</v>
      </c>
      <c r="AK64" s="44">
        <f>Portfolio!AL119</f>
        <v>562476.82577917911</v>
      </c>
      <c r="AL64" s="44">
        <f>Portfolio!AM119</f>
        <v>564317.61087623436</v>
      </c>
      <c r="AM64" s="44">
        <f>Portfolio!AN119</f>
        <v>567221.31453159451</v>
      </c>
      <c r="AN64" s="44">
        <f>Portfolio!AO119</f>
        <v>567119.27358712978</v>
      </c>
      <c r="AO64" s="44">
        <f>Portfolio!AP119</f>
        <v>567621.6277056312</v>
      </c>
      <c r="AP64" s="44">
        <f>Portfolio!AQ119</f>
        <v>569675.6976800001</v>
      </c>
      <c r="AQ64" s="44">
        <f>Portfolio!AR119</f>
        <v>569461.53680666664</v>
      </c>
      <c r="AR64" s="44">
        <f>Portfolio!AS119</f>
        <v>571587.88305666659</v>
      </c>
      <c r="AS64" s="44">
        <f>Portfolio!AT119</f>
        <v>572509.33282532264</v>
      </c>
      <c r="AT64" s="44">
        <f>Portfolio!AU119</f>
        <v>588807.38339467463</v>
      </c>
      <c r="AU64" s="44">
        <f>Portfolio!AV119</f>
        <v>593625.91443852172</v>
      </c>
      <c r="AV64" s="44">
        <f>Portfolio!AW119</f>
        <v>593524.20850029041</v>
      </c>
      <c r="AW64" s="44">
        <f>Portfolio!AX119</f>
        <v>598574.8467976948</v>
      </c>
      <c r="AX64" s="44">
        <f>Portfolio!AY119</f>
        <v>628302.76769543614</v>
      </c>
      <c r="AY64" s="44">
        <f>Portfolio!AZ119</f>
        <v>642581.33693446452</v>
      </c>
      <c r="AZ64" s="44">
        <f>Portfolio!BA119</f>
        <v>641992.4075560593</v>
      </c>
      <c r="BA64" s="44">
        <f>Portfolio!BB119</f>
        <v>642662.74003575742</v>
      </c>
      <c r="BB64" s="44">
        <f>Portfolio!BC119</f>
        <v>642207.45861289871</v>
      </c>
      <c r="BC64" s="44">
        <f>Portfolio!BD119</f>
        <v>640838.3563597562</v>
      </c>
      <c r="BD64" s="44">
        <f>Portfolio!BE119</f>
        <v>650767.47621143819</v>
      </c>
      <c r="BE64" s="44">
        <f>Portfolio!BF119</f>
        <v>651232.59693086322</v>
      </c>
      <c r="BF64" s="44">
        <f>Portfolio!BG119</f>
        <v>652623.95942646265</v>
      </c>
      <c r="BG64" s="44">
        <f>Portfolio!BH119</f>
        <v>668052.91583382024</v>
      </c>
      <c r="BH64" s="44">
        <f>Portfolio!BI119</f>
        <v>668433.61021785683</v>
      </c>
      <c r="BI64" s="44">
        <f>Portfolio!BJ119</f>
        <v>668316.64583669777</v>
      </c>
      <c r="BJ64" s="44">
        <f>Portfolio!BK119</f>
        <v>668515.81049569754</v>
      </c>
      <c r="BK64" s="44">
        <f>Portfolio!BL119</f>
        <v>669196.58226969012</v>
      </c>
      <c r="BL64" s="44">
        <f>Portfolio!BM119</f>
        <v>668849.81365549681</v>
      </c>
      <c r="BM64" s="44">
        <f>Portfolio!BN119</f>
        <v>668632.07102877379</v>
      </c>
      <c r="BN64" s="44">
        <f>Portfolio!BO119</f>
        <v>694048.01888815942</v>
      </c>
      <c r="BO64" s="44">
        <f>Portfolio!BP119</f>
        <v>706093.48140415945</v>
      </c>
      <c r="BP64" s="44">
        <f>Portfolio!BQ119</f>
        <v>706059.89737982617</v>
      </c>
      <c r="BQ64" s="44">
        <f>Portfolio!BR119</f>
        <v>706285.51186636288</v>
      </c>
      <c r="BR64" s="44">
        <f>Portfolio!BS119</f>
        <v>706077.20214069623</v>
      </c>
      <c r="BS64" s="44">
        <f>Portfolio!BT119</f>
        <v>706055.51740736281</v>
      </c>
      <c r="BT64" s="44">
        <f>Portfolio!BU119</f>
        <v>709999.61221205001</v>
      </c>
      <c r="BU64" s="44">
        <f>Portfolio!BV119</f>
        <v>711096.14849776169</v>
      </c>
      <c r="BV64" s="44">
        <f>Portfolio!BW119</f>
        <v>714067.98493639147</v>
      </c>
      <c r="BW64" s="44">
        <f>Portfolio!BX119</f>
        <v>713962.32559172483</v>
      </c>
      <c r="BX64" s="44">
        <f>Portfolio!BY119</f>
        <v>716272.58316934644</v>
      </c>
      <c r="BY64" s="44">
        <f>Portfolio!BZ119</f>
        <v>712259.01938125177</v>
      </c>
      <c r="BZ64" s="44">
        <f>Portfolio!CA119</f>
        <v>713359.66996325389</v>
      </c>
      <c r="CA64" s="44">
        <f>Portfolio!CB119</f>
        <v>718191.92636078864</v>
      </c>
      <c r="CB64" s="44">
        <f>Portfolio!CC119</f>
        <v>718647.68684159487</v>
      </c>
      <c r="CC64" s="44">
        <f>Portfolio!CD119</f>
        <v>718954.31510544685</v>
      </c>
      <c r="CD64" s="44">
        <f>Portfolio!CE119</f>
        <v>718979.72299816948</v>
      </c>
      <c r="CE64" s="14"/>
      <c r="CF64" s="262">
        <f>Portfolio!CG119</f>
        <v>205026.04550531093</v>
      </c>
      <c r="CG64" s="262">
        <f>Portfolio!CH119</f>
        <v>242188.55403763938</v>
      </c>
      <c r="CH64" s="262">
        <f>Portfolio!CI119</f>
        <v>302423.77983020729</v>
      </c>
      <c r="CI64" s="262">
        <f>Portfolio!CJ119</f>
        <v>338935.12069346302</v>
      </c>
      <c r="CJ64" s="262">
        <f>Portfolio!CK119</f>
        <v>360337.47577749996</v>
      </c>
      <c r="CK64" s="262">
        <f>Portfolio!CL119</f>
        <v>410759.74424417503</v>
      </c>
      <c r="CL64" s="262">
        <f>Portfolio!CM119</f>
        <v>511212.88198257296</v>
      </c>
      <c r="CM64" s="262">
        <f>Portfolio!CN119</f>
        <v>541590.60790220893</v>
      </c>
      <c r="CN64" s="262">
        <f>Portfolio!CO119</f>
        <v>561665.35134272929</v>
      </c>
      <c r="CO64" s="262">
        <f>Portfolio!CP119</f>
        <v>567940.54886750004</v>
      </c>
      <c r="CP64" s="262">
        <f>Portfolio!CQ119</f>
        <v>587441.35021026444</v>
      </c>
      <c r="CQ64" s="262">
        <f>Portfolio!CR119</f>
        <v>623538.18282794906</v>
      </c>
      <c r="CR64" s="262">
        <f>Portfolio!CS119</f>
        <v>642360.9857847949</v>
      </c>
      <c r="CS64" s="262">
        <f>Portfolio!CT119</f>
        <v>652052.66069229774</v>
      </c>
      <c r="CT64" s="262">
        <f>Portfolio!CU119</f>
        <v>669574.10597480601</v>
      </c>
      <c r="CU64" s="262">
        <f>Portfolio!CV119</f>
        <v>705976.60753271834</v>
      </c>
      <c r="CV64" s="262">
        <f>Portfolio!CW119</f>
        <v>706129.02319776127</v>
      </c>
      <c r="CW64" s="262">
        <f>Portfolio!CX119</f>
        <v>712960.88197939179</v>
      </c>
      <c r="CX64" s="262">
        <f>Portfolio!CY119</f>
        <v>708166.58636399999</v>
      </c>
      <c r="CY64" s="262">
        <f>Portfolio!CZ119</f>
        <v>717195.81198327942</v>
      </c>
    </row>
    <row r="65" spans="2:109" outlineLevel="1">
      <c r="B65" s="45" t="str">
        <f>IF(Portfolio!$CE$3=SOURCE!$A$1,SOURCE!D87,SOURCE!E87)</f>
        <v>ABL Shopping Center Total (Média do Período) Ajustada</v>
      </c>
      <c r="C65" s="46">
        <f t="shared" ref="C65:P65" si="181">C63-C68</f>
        <v>354012.80333333334</v>
      </c>
      <c r="D65" s="46">
        <f t="shared" si="181"/>
        <v>353948.21666666667</v>
      </c>
      <c r="E65" s="46">
        <f t="shared" si="181"/>
        <v>353959.20333333331</v>
      </c>
      <c r="F65" s="46">
        <f t="shared" si="181"/>
        <v>357671.3833333333</v>
      </c>
      <c r="G65" s="46">
        <f t="shared" si="181"/>
        <v>359072.72333333327</v>
      </c>
      <c r="H65" s="46">
        <f t="shared" si="181"/>
        <v>367516.66333333333</v>
      </c>
      <c r="I65" s="46">
        <f t="shared" si="181"/>
        <v>377587.53</v>
      </c>
      <c r="J65" s="46">
        <f t="shared" si="181"/>
        <v>377884.36</v>
      </c>
      <c r="K65" s="46">
        <f t="shared" si="181"/>
        <v>377981.25999999995</v>
      </c>
      <c r="L65" s="46">
        <f t="shared" si="181"/>
        <v>393899.76333333337</v>
      </c>
      <c r="M65" s="46">
        <f t="shared" si="181"/>
        <v>402522.40666666656</v>
      </c>
      <c r="N65" s="46">
        <f t="shared" si="181"/>
        <v>446010.44</v>
      </c>
      <c r="O65" s="46">
        <f t="shared" si="181"/>
        <v>470488.14333333331</v>
      </c>
      <c r="P65" s="46">
        <f t="shared" si="181"/>
        <v>470524.85666666669</v>
      </c>
      <c r="Q65" s="46">
        <f t="shared" ref="Q65:W65" si="182">Q63-Q68</f>
        <v>480368.82</v>
      </c>
      <c r="R65" s="46">
        <f t="shared" si="182"/>
        <v>509996.65333333332</v>
      </c>
      <c r="S65" s="46">
        <f t="shared" si="182"/>
        <v>515818.22333333339</v>
      </c>
      <c r="T65" s="46">
        <f t="shared" si="182"/>
        <v>515953.34333333338</v>
      </c>
      <c r="U65" s="46">
        <f t="shared" si="182"/>
        <v>522663.4766666668</v>
      </c>
      <c r="V65" s="46">
        <f t="shared" si="182"/>
        <v>536245.19666666666</v>
      </c>
      <c r="W65" s="46">
        <f t="shared" si="182"/>
        <v>537081.40666666673</v>
      </c>
      <c r="X65" s="46">
        <f t="shared" ref="X65:AC65" si="183">X63-X68</f>
        <v>537082.05666666664</v>
      </c>
      <c r="Y65" s="46">
        <f t="shared" si="183"/>
        <v>537359.07999999996</v>
      </c>
      <c r="Z65" s="46">
        <f t="shared" si="183"/>
        <v>564188.42333333322</v>
      </c>
      <c r="AA65" s="46">
        <f t="shared" si="183"/>
        <v>577835.59333333315</v>
      </c>
      <c r="AB65" s="47">
        <f t="shared" si="183"/>
        <v>577950.58500000008</v>
      </c>
      <c r="AC65" s="47">
        <f t="shared" si="183"/>
        <v>577880.59111111111</v>
      </c>
      <c r="AD65" s="47">
        <f t="shared" ref="AD65:AE65" si="184">AD63-AD68</f>
        <v>649782.2533333333</v>
      </c>
      <c r="AE65" s="47">
        <f t="shared" si="184"/>
        <v>684622.08000000007</v>
      </c>
      <c r="AF65" s="47">
        <f t="shared" ref="AF65" si="185">AF63-AF68</f>
        <v>684857.44666666654</v>
      </c>
      <c r="AG65" s="47">
        <f>AG63-AG68</f>
        <v>692819.66999999993</v>
      </c>
      <c r="AH65" s="47">
        <f t="shared" ref="AH65:AI65" si="186">AH63-AH68</f>
        <v>723037.96666666667</v>
      </c>
      <c r="AI65" s="47">
        <f t="shared" si="186"/>
        <v>742218.97333333327</v>
      </c>
      <c r="AJ65" s="47">
        <f t="shared" ref="AJ65:AK65" si="187">AJ63-AJ68</f>
        <v>744268.41999999981</v>
      </c>
      <c r="AK65" s="47">
        <f t="shared" si="187"/>
        <v>748126</v>
      </c>
      <c r="AL65" s="47">
        <f t="shared" ref="AL65:AM65" si="188">AL63-AL68</f>
        <v>748760.5</v>
      </c>
      <c r="AM65" s="47">
        <f t="shared" si="188"/>
        <v>749396</v>
      </c>
      <c r="AN65" s="47">
        <f t="shared" ref="AN65:AO65" si="189">AN63-AN68</f>
        <v>749395.50999999989</v>
      </c>
      <c r="AO65" s="47">
        <f t="shared" si="189"/>
        <v>750131.95333333313</v>
      </c>
      <c r="AP65" s="47">
        <f t="shared" ref="AP65:AQ65" si="190">AP63-AP68</f>
        <v>752384.10666666669</v>
      </c>
      <c r="AQ65" s="47">
        <f t="shared" si="190"/>
        <v>752105.76666666672</v>
      </c>
      <c r="AR65" s="47">
        <f t="shared" ref="AR65:AS65" si="191">AR63-AR68</f>
        <v>756044.28666666651</v>
      </c>
      <c r="AS65" s="47">
        <f t="shared" si="191"/>
        <v>757128.44000000018</v>
      </c>
      <c r="AT65" s="47">
        <f t="shared" ref="AT65" si="192">AT63-AT68</f>
        <v>757402.12666666671</v>
      </c>
      <c r="AU65" s="47">
        <f>AU63-AU68</f>
        <v>757245.34999999986</v>
      </c>
      <c r="AV65" s="47">
        <f t="shared" ref="AV65:AW65" si="193">AV63-AV68</f>
        <v>756936.03333333333</v>
      </c>
      <c r="AW65" s="47">
        <f t="shared" si="193"/>
        <v>761631.82333333348</v>
      </c>
      <c r="AX65" s="47">
        <f t="shared" ref="AX65" si="194">AX63-AX68</f>
        <v>798332.81666666677</v>
      </c>
      <c r="AY65" s="47">
        <f t="shared" ref="AY65" si="195">AY63-AY68</f>
        <v>815848.34333333338</v>
      </c>
      <c r="AZ65" s="47">
        <f t="shared" ref="AZ65:BA65" si="196">AZ63-AZ68</f>
        <v>815131.23333333328</v>
      </c>
      <c r="BA65" s="47">
        <f t="shared" si="196"/>
        <v>816351.85666666657</v>
      </c>
      <c r="BB65" s="47">
        <f t="shared" ref="BB65:BC65" si="197">BB63-BB68</f>
        <v>815932.70333333337</v>
      </c>
      <c r="BC65" s="47">
        <f t="shared" si="197"/>
        <v>813957.20666666667</v>
      </c>
      <c r="BD65" s="47">
        <f t="shared" ref="BD65:BE65" si="198">BD63-BD68</f>
        <v>814668.42666666652</v>
      </c>
      <c r="BE65" s="47">
        <f t="shared" si="198"/>
        <v>815247.19</v>
      </c>
      <c r="BF65" s="47">
        <f t="shared" ref="BF65:BG65" si="199">BF63-BF68</f>
        <v>815904.46999999986</v>
      </c>
      <c r="BG65" s="47">
        <f t="shared" si="199"/>
        <v>816535.11333333317</v>
      </c>
      <c r="BH65" s="47">
        <f t="shared" ref="BH65:BI65" si="200">BH63-BH68</f>
        <v>817002.48666666669</v>
      </c>
      <c r="BI65" s="47">
        <f t="shared" si="200"/>
        <v>816679.04666666663</v>
      </c>
      <c r="BJ65" s="47">
        <f t="shared" ref="BJ65" si="201">BJ63-BJ68</f>
        <v>816870.25</v>
      </c>
      <c r="BK65" s="47">
        <v>817780.25</v>
      </c>
      <c r="BL65" s="47">
        <f t="shared" ref="BL65:BM65" si="202">BL63-BL68</f>
        <v>817339.94</v>
      </c>
      <c r="BM65" s="213">
        <f t="shared" si="202"/>
        <v>817037.30999999971</v>
      </c>
      <c r="BN65" s="213">
        <f t="shared" ref="BN65:BS65" si="203">BN63-BN68</f>
        <v>844575.26333333319</v>
      </c>
      <c r="BO65" s="213">
        <f t="shared" si="203"/>
        <v>857813.30666666641</v>
      </c>
      <c r="BP65" s="213">
        <f t="shared" si="203"/>
        <v>857765.11666666646</v>
      </c>
      <c r="BQ65" s="213">
        <f t="shared" si="203"/>
        <v>858020.86999999988</v>
      </c>
      <c r="BR65" s="213">
        <f t="shared" si="203"/>
        <v>857771.22666666657</v>
      </c>
      <c r="BS65" s="213">
        <f t="shared" si="203"/>
        <v>857714.84999999986</v>
      </c>
      <c r="BT65" s="213">
        <f t="shared" ref="BT65" si="204">BT63-BT68</f>
        <v>858162.36333333328</v>
      </c>
      <c r="BU65" s="213">
        <f t="shared" ref="BU65:BZ65" si="205">BU63-BU68</f>
        <v>859242.47666666657</v>
      </c>
      <c r="BV65" s="213">
        <f t="shared" si="205"/>
        <v>859212.75</v>
      </c>
      <c r="BW65" s="213">
        <f t="shared" si="205"/>
        <v>858979.81333333324</v>
      </c>
      <c r="BX65" s="213">
        <f t="shared" si="205"/>
        <v>856766.19999999984</v>
      </c>
      <c r="BY65" s="213">
        <f t="shared" si="205"/>
        <v>852121.78</v>
      </c>
      <c r="BZ65" s="213">
        <f t="shared" si="205"/>
        <v>863103.87</v>
      </c>
      <c r="CA65" s="213">
        <f t="shared" ref="CA65:CB65" si="206">CA63-CA68</f>
        <v>868381.34333333315</v>
      </c>
      <c r="CB65" s="213">
        <f t="shared" si="206"/>
        <v>868835.4033333332</v>
      </c>
      <c r="CC65" s="213">
        <f t="shared" ref="CC65:CD65" si="207">CC63-CC68</f>
        <v>869163.60333333327</v>
      </c>
      <c r="CD65" s="213">
        <f t="shared" si="207"/>
        <v>873168.93666666665</v>
      </c>
      <c r="CE65" s="14"/>
      <c r="CF65" s="213">
        <f t="shared" ref="CF65:CV65" si="208">CF63-CF68</f>
        <v>354897.90166666661</v>
      </c>
      <c r="CG65" s="213">
        <f t="shared" si="208"/>
        <v>368988.99350000004</v>
      </c>
      <c r="CH65" s="213">
        <f t="shared" si="208"/>
        <v>437339.71527777775</v>
      </c>
      <c r="CI65" s="213">
        <f t="shared" si="208"/>
        <v>495898.40833333333</v>
      </c>
      <c r="CJ65" s="213">
        <f t="shared" si="208"/>
        <v>522670.06000000006</v>
      </c>
      <c r="CK65" s="213">
        <f t="shared" si="208"/>
        <v>576443.46333333338</v>
      </c>
      <c r="CL65" s="213">
        <f t="shared" si="208"/>
        <v>672405.10902777791</v>
      </c>
      <c r="CM65" s="213">
        <f t="shared" si="208"/>
        <v>715124.29083333339</v>
      </c>
      <c r="CN65" s="213">
        <f t="shared" si="208"/>
        <v>746156.6399999999</v>
      </c>
      <c r="CO65" s="213">
        <f t="shared" si="208"/>
        <v>750326.89249999996</v>
      </c>
      <c r="CP65" s="213">
        <f t="shared" si="208"/>
        <v>755670.15499999991</v>
      </c>
      <c r="CQ65" s="213">
        <f t="shared" si="208"/>
        <v>792892.24583333323</v>
      </c>
      <c r="CR65" s="213">
        <f t="shared" si="208"/>
        <v>815816.03416666656</v>
      </c>
      <c r="CS65" s="213">
        <f>CS63-CS68</f>
        <v>814921.563333333</v>
      </c>
      <c r="CT65" s="213">
        <f t="shared" si="208"/>
        <v>817826.69159090903</v>
      </c>
      <c r="CU65" s="213">
        <f t="shared" si="208"/>
        <v>857463.17749999964</v>
      </c>
      <c r="CV65" s="213">
        <f t="shared" si="208"/>
        <v>857842.63</v>
      </c>
      <c r="CW65" s="213">
        <f>CW63-CW68</f>
        <v>858095.80750000011</v>
      </c>
      <c r="CX65" s="213">
        <f>CX63-CX68</f>
        <v>857742.91583333351</v>
      </c>
      <c r="CY65" s="213">
        <f>CY63-CY68</f>
        <v>869888.07166666642</v>
      </c>
    </row>
    <row r="66" spans="2:109" ht="12.75" outlineLevel="1" thickBot="1">
      <c r="B66" s="48" t="str">
        <f>IF(Portfolio!$CE$3=SOURCE!$A$1,SOURCE!D88,SOURCE!E88)</f>
        <v>ABL Shopping Center Própria (Média do Período) Ajustada</v>
      </c>
      <c r="C66" s="49">
        <f t="shared" ref="C66:P66" si="209">C64-SUM(C71:C73)</f>
        <v>202286.86382880079</v>
      </c>
      <c r="D66" s="49">
        <f t="shared" si="209"/>
        <v>202240.92558702634</v>
      </c>
      <c r="E66" s="49">
        <f t="shared" si="209"/>
        <v>202217.11521802109</v>
      </c>
      <c r="F66" s="49">
        <f t="shared" si="209"/>
        <v>206532.03068081304</v>
      </c>
      <c r="G66" s="49">
        <f t="shared" si="209"/>
        <v>216661.88645838949</v>
      </c>
      <c r="H66" s="49">
        <f t="shared" si="209"/>
        <v>210871.27546703891</v>
      </c>
      <c r="I66" s="49">
        <f t="shared" si="209"/>
        <v>229737.51191851284</v>
      </c>
      <c r="J66" s="49">
        <f t="shared" si="209"/>
        <v>235134.65921125779</v>
      </c>
      <c r="K66" s="49">
        <f t="shared" si="209"/>
        <v>235125.59879462508</v>
      </c>
      <c r="L66" s="49">
        <f t="shared" si="209"/>
        <v>248826.8382320641</v>
      </c>
      <c r="M66" s="49">
        <f t="shared" si="209"/>
        <v>252350.25045923464</v>
      </c>
      <c r="N66" s="49">
        <f t="shared" si="209"/>
        <v>293358.97643738356</v>
      </c>
      <c r="O66" s="49">
        <f t="shared" si="209"/>
        <v>316377.94215324498</v>
      </c>
      <c r="P66" s="49">
        <f t="shared" si="209"/>
        <v>316457.61739074194</v>
      </c>
      <c r="Q66" s="49">
        <f t="shared" ref="Q66:W66" si="210">Q64-SUM(Q71:Q73)</f>
        <v>319085.85049874755</v>
      </c>
      <c r="R66" s="49">
        <f t="shared" si="210"/>
        <v>330787.54248127359</v>
      </c>
      <c r="S66" s="49">
        <f t="shared" si="210"/>
        <v>332442.91505005269</v>
      </c>
      <c r="T66" s="49">
        <f t="shared" si="210"/>
        <v>332573.89623863611</v>
      </c>
      <c r="U66" s="49">
        <f t="shared" si="210"/>
        <v>339307.53003418539</v>
      </c>
      <c r="V66" s="49">
        <f t="shared" si="210"/>
        <v>356885.00068</v>
      </c>
      <c r="W66" s="49">
        <f t="shared" si="210"/>
        <v>357154.55899999995</v>
      </c>
      <c r="X66" s="49">
        <f t="shared" ref="X66:AC66" si="211">X64-SUM(X71:X73)</f>
        <v>357175.54051466659</v>
      </c>
      <c r="Y66" s="49">
        <f t="shared" si="211"/>
        <v>357330.21306139999</v>
      </c>
      <c r="Z66" s="49">
        <f t="shared" si="211"/>
        <v>383759.87257396674</v>
      </c>
      <c r="AA66" s="49">
        <f t="shared" si="211"/>
        <v>405625.69285726664</v>
      </c>
      <c r="AB66" s="50">
        <f t="shared" si="211"/>
        <v>405808.76703830296</v>
      </c>
      <c r="AC66" s="50">
        <f t="shared" si="211"/>
        <v>405796.51976301032</v>
      </c>
      <c r="AD66" s="50">
        <f t="shared" ref="AD66:AE66" si="212">AD64-SUM(AD71:AD73)</f>
        <v>474725.9801359041</v>
      </c>
      <c r="AE66" s="50">
        <f t="shared" si="212"/>
        <v>508566.96798977023</v>
      </c>
      <c r="AF66" s="50">
        <f t="shared" ref="AF66:AG66" si="213">AF64-SUM(AF71:AF73)</f>
        <v>508908.49282507034</v>
      </c>
      <c r="AG66" s="50">
        <f t="shared" si="213"/>
        <v>516946.45642622549</v>
      </c>
      <c r="AH66" s="50">
        <f t="shared" ref="AH66:AI66" si="214">AH64-SUM(AH71:AH73)</f>
        <v>533443.49667092483</v>
      </c>
      <c r="AI66" s="50">
        <f t="shared" si="214"/>
        <v>544974.58202252584</v>
      </c>
      <c r="AJ66" s="50">
        <f t="shared" ref="AJ66:AK66" si="215">AJ64-SUM(AJ71:AJ73)</f>
        <v>546092.38669297798</v>
      </c>
      <c r="AK66" s="50">
        <f t="shared" si="215"/>
        <v>548076.82577917911</v>
      </c>
      <c r="AL66" s="50">
        <f t="shared" ref="AL66:AM66" si="216">AL64-SUM(AL71:AL73)</f>
        <v>548664.94420956774</v>
      </c>
      <c r="AM66" s="50">
        <f t="shared" si="216"/>
        <v>549063.31453159451</v>
      </c>
      <c r="AN66" s="50">
        <f t="shared" ref="AN66:AO66" si="217">AN64-SUM(AN71:AN73)</f>
        <v>548961.27358712978</v>
      </c>
      <c r="AO66" s="50">
        <f t="shared" si="217"/>
        <v>549463.6277056312</v>
      </c>
      <c r="AP66" s="50">
        <f t="shared" ref="AP66:AQ66" si="218">AP64-SUM(AP71:AP73)</f>
        <v>551517.6976800001</v>
      </c>
      <c r="AQ66" s="50">
        <f t="shared" si="218"/>
        <v>551303.53680666664</v>
      </c>
      <c r="AR66" s="50">
        <f t="shared" ref="AR66:AS66" si="219">AR64-SUM(AR71:AR73)</f>
        <v>553429.88305666659</v>
      </c>
      <c r="AS66" s="50">
        <f t="shared" si="219"/>
        <v>554351.33282532264</v>
      </c>
      <c r="AT66" s="50">
        <f t="shared" ref="AT66:AU66" si="220">AT64-SUM(AT71:AT73)</f>
        <v>570649.38339467463</v>
      </c>
      <c r="AU66" s="50">
        <f t="shared" si="220"/>
        <v>575467.91443852172</v>
      </c>
      <c r="AV66" s="50">
        <f t="shared" ref="AV66:AW66" si="221">AV64-SUM(AV71:AV73)</f>
        <v>575366.20850029041</v>
      </c>
      <c r="AW66" s="50">
        <f t="shared" si="221"/>
        <v>580416.8467976948</v>
      </c>
      <c r="AX66" s="50">
        <f t="shared" ref="AX66" si="222">AX64-SUM(AX71:AX73)</f>
        <v>610144.76769543614</v>
      </c>
      <c r="AY66" s="50">
        <f t="shared" ref="AY66" si="223">AY64-SUM(AY71:AY73)</f>
        <v>624423.33693446452</v>
      </c>
      <c r="AZ66" s="50">
        <f t="shared" ref="AZ66:BA66" si="224">AZ64-SUM(AZ71:AZ73)</f>
        <v>623834.4075560593</v>
      </c>
      <c r="BA66" s="50">
        <f t="shared" si="224"/>
        <v>624504.74003575742</v>
      </c>
      <c r="BB66" s="50">
        <f>BB64-SUM(BB71:BB73)</f>
        <v>624049.45861289871</v>
      </c>
      <c r="BC66" s="50">
        <f t="shared" ref="BC66" si="225">BC64-SUM(BC71:BC73)</f>
        <v>622680.3563597562</v>
      </c>
      <c r="BD66" s="50">
        <f t="shared" ref="BD66:BE66" si="226">BD64-SUM(BD71:BD73)</f>
        <v>632609.47621143819</v>
      </c>
      <c r="BE66" s="50">
        <f t="shared" si="226"/>
        <v>633074.59693086322</v>
      </c>
      <c r="BF66" s="50">
        <f t="shared" ref="BF66:BG66" si="227">BF64-SUM(BF71:BF73)</f>
        <v>634465.95942646265</v>
      </c>
      <c r="BG66" s="50">
        <f t="shared" si="227"/>
        <v>649894.91583382024</v>
      </c>
      <c r="BH66" s="50">
        <f t="shared" ref="BH66:BI66" si="228">BH64-SUM(BH71:BH73)</f>
        <v>650275.61021785683</v>
      </c>
      <c r="BI66" s="50">
        <f t="shared" si="228"/>
        <v>650158.64583669777</v>
      </c>
      <c r="BJ66" s="50">
        <f t="shared" ref="BJ66:BM66" si="229">BJ64-SUM(BJ71:BJ73)</f>
        <v>650357.81049569754</v>
      </c>
      <c r="BK66" s="50">
        <v>651038.10226969013</v>
      </c>
      <c r="BL66" s="50">
        <f t="shared" si="229"/>
        <v>650691.81365549681</v>
      </c>
      <c r="BM66" s="214">
        <f t="shared" si="229"/>
        <v>650474.07102877379</v>
      </c>
      <c r="BN66" s="214">
        <f t="shared" ref="BN66:BS66" si="230">BN64-SUM(BN71:BN73)</f>
        <v>675890.01888815942</v>
      </c>
      <c r="BO66" s="214">
        <f t="shared" si="230"/>
        <v>687935.48140415945</v>
      </c>
      <c r="BP66" s="214">
        <f t="shared" si="230"/>
        <v>687901.89737982617</v>
      </c>
      <c r="BQ66" s="214">
        <f t="shared" si="230"/>
        <v>688127.51186636288</v>
      </c>
      <c r="BR66" s="214">
        <f t="shared" si="230"/>
        <v>687919.20214069623</v>
      </c>
      <c r="BS66" s="214">
        <f t="shared" si="230"/>
        <v>687897.51740736281</v>
      </c>
      <c r="BT66" s="214">
        <f t="shared" ref="BT66" si="231">BT64-SUM(BT71:BT73)</f>
        <v>688357.61221205001</v>
      </c>
      <c r="BU66" s="214">
        <f t="shared" ref="BU66:BZ66" si="232">BU64-SUM(BU71:BU73)</f>
        <v>689454.14849776169</v>
      </c>
      <c r="BV66" s="214">
        <f t="shared" si="232"/>
        <v>692425.98493639147</v>
      </c>
      <c r="BW66" s="214">
        <f t="shared" si="232"/>
        <v>692320.32559172483</v>
      </c>
      <c r="BX66" s="214">
        <f t="shared" si="232"/>
        <v>694630.58316934644</v>
      </c>
      <c r="BY66" s="214">
        <f t="shared" si="232"/>
        <v>690617.01938125177</v>
      </c>
      <c r="BZ66" s="214">
        <f t="shared" si="232"/>
        <v>691717.66996325389</v>
      </c>
      <c r="CA66" s="214">
        <f t="shared" ref="CA66:CB66" si="233">CA64-SUM(CA71:CA73)</f>
        <v>696549.92636078864</v>
      </c>
      <c r="CB66" s="214">
        <f t="shared" si="233"/>
        <v>697004.68684159487</v>
      </c>
      <c r="CC66" s="214">
        <f t="shared" ref="CC66:CD66" si="234">CC64-SUM(CC71:CC73)</f>
        <v>697311.31510544685</v>
      </c>
      <c r="CD66" s="214">
        <f t="shared" si="234"/>
        <v>697336.72299816948</v>
      </c>
      <c r="CE66" s="14"/>
      <c r="CF66" s="214">
        <f t="shared" ref="CF66:CU66" si="235">CF64-SUM(CF71:CF73)</f>
        <v>205026.04550531093</v>
      </c>
      <c r="CG66" s="214">
        <f t="shared" si="235"/>
        <v>234350.90003763937</v>
      </c>
      <c r="CH66" s="214">
        <f t="shared" si="235"/>
        <v>288023.77983020729</v>
      </c>
      <c r="CI66" s="214">
        <f t="shared" si="235"/>
        <v>324535.12069346302</v>
      </c>
      <c r="CJ66" s="214">
        <f t="shared" si="235"/>
        <v>345937.47577749996</v>
      </c>
      <c r="CK66" s="214">
        <f t="shared" si="235"/>
        <v>396359.74424417503</v>
      </c>
      <c r="CL66" s="214">
        <f t="shared" si="235"/>
        <v>496812.88198257296</v>
      </c>
      <c r="CM66" s="214">
        <f t="shared" si="235"/>
        <v>527190.60790220893</v>
      </c>
      <c r="CN66" s="214">
        <f t="shared" si="235"/>
        <v>547265.35134272929</v>
      </c>
      <c r="CO66" s="214">
        <f t="shared" si="235"/>
        <v>549782.54886750004</v>
      </c>
      <c r="CP66" s="214">
        <f t="shared" si="235"/>
        <v>569283.35021026444</v>
      </c>
      <c r="CQ66" s="214">
        <f t="shared" si="235"/>
        <v>605380.18282794906</v>
      </c>
      <c r="CR66" s="214">
        <f t="shared" si="235"/>
        <v>624202.9857847949</v>
      </c>
      <c r="CS66" s="214">
        <f>CS64-SUM(CS71:CS73)</f>
        <v>633894.66069229774</v>
      </c>
      <c r="CT66" s="214">
        <f t="shared" si="235"/>
        <v>651416.10597480601</v>
      </c>
      <c r="CU66" s="214">
        <f t="shared" si="235"/>
        <v>687818.60753271834</v>
      </c>
      <c r="CV66" s="214">
        <f>CV64-SUM(CV71:CV73)</f>
        <v>687971.02319776127</v>
      </c>
      <c r="CW66" s="214">
        <f t="shared" ref="CW66" si="236">CW64-SUM(CW71:CW73)</f>
        <v>691318.88197939179</v>
      </c>
      <c r="CX66" s="214">
        <f>CX64-SUM(CX71:CX73)</f>
        <v>686524.58636399999</v>
      </c>
      <c r="CY66" s="214">
        <f>CY64-SUM(CY71:CY73)</f>
        <v>695553.81198327942</v>
      </c>
    </row>
    <row r="67" spans="2:109" outlineLevel="1">
      <c r="B67" s="12">
        <f>IF(Portfolio!$CE$3=SOURCE!$A$1,SOURCE!D89,SOURCE!E89)</f>
        <v>0</v>
      </c>
      <c r="C67" s="51"/>
      <c r="D67" s="51"/>
      <c r="E67" s="51"/>
      <c r="F67" s="51"/>
      <c r="G67" s="51"/>
      <c r="H67" s="51"/>
      <c r="I67" s="51"/>
      <c r="J67" s="51"/>
      <c r="K67" s="51"/>
      <c r="L67" s="51"/>
      <c r="M67" s="51"/>
      <c r="AM67" s="52"/>
      <c r="AQ67" s="52"/>
      <c r="AW67" s="52"/>
      <c r="BD67" s="183"/>
      <c r="BJ67" s="52"/>
      <c r="BK67" s="52"/>
      <c r="BL67" s="52"/>
      <c r="BM67" s="52"/>
      <c r="BN67" s="52"/>
      <c r="CE67" s="14"/>
      <c r="CF67" s="52"/>
      <c r="CG67" s="52"/>
      <c r="CH67" s="52"/>
      <c r="CI67" s="52"/>
      <c r="CJ67" s="52"/>
      <c r="CK67" s="52"/>
      <c r="CL67" s="52"/>
      <c r="CM67" s="52"/>
      <c r="CN67" s="52"/>
      <c r="CO67" s="52"/>
      <c r="CP67" s="52"/>
      <c r="CQ67" s="52"/>
      <c r="CR67" s="52"/>
      <c r="CS67" s="52"/>
      <c r="CT67" s="52"/>
      <c r="CU67" s="52"/>
      <c r="CV67" s="52"/>
      <c r="CW67" s="52"/>
    </row>
    <row r="68" spans="2:109" outlineLevel="1">
      <c r="B68" s="12" t="str">
        <f>IF(Portfolio!$CE$3=SOURCE!$A$1,SOURCE!D90,SOURCE!E90)</f>
        <v>BarraShoppingSul (Até 1T23 - BIG; 2T23 - Carrefour e Sam's Club)</v>
      </c>
      <c r="C68" s="53">
        <v>0</v>
      </c>
      <c r="D68" s="53">
        <v>0</v>
      </c>
      <c r="E68" s="53">
        <v>0</v>
      </c>
      <c r="F68" s="53">
        <v>0</v>
      </c>
      <c r="G68" s="53">
        <v>0</v>
      </c>
      <c r="H68" s="53">
        <v>0</v>
      </c>
      <c r="I68" s="53">
        <v>0</v>
      </c>
      <c r="J68" s="53">
        <v>0</v>
      </c>
      <c r="K68" s="53">
        <v>0</v>
      </c>
      <c r="L68" s="54">
        <v>0</v>
      </c>
      <c r="M68" s="54">
        <v>0</v>
      </c>
      <c r="N68" s="53">
        <v>14400</v>
      </c>
      <c r="O68" s="53">
        <v>14400</v>
      </c>
      <c r="P68" s="53">
        <v>14400</v>
      </c>
      <c r="Q68" s="53">
        <v>14400</v>
      </c>
      <c r="R68" s="53">
        <v>14400</v>
      </c>
      <c r="S68" s="53">
        <v>14400</v>
      </c>
      <c r="T68" s="53">
        <v>14400</v>
      </c>
      <c r="U68" s="53">
        <v>14400</v>
      </c>
      <c r="V68" s="53">
        <v>14400</v>
      </c>
      <c r="W68" s="53">
        <v>14400</v>
      </c>
      <c r="X68" s="53">
        <v>14400</v>
      </c>
      <c r="Y68" s="53">
        <f t="shared" ref="Y68:AK68" si="237">+X68</f>
        <v>14400</v>
      </c>
      <c r="Z68" s="53">
        <f t="shared" si="237"/>
        <v>14400</v>
      </c>
      <c r="AA68" s="53">
        <f t="shared" si="237"/>
        <v>14400</v>
      </c>
      <c r="AB68" s="53">
        <f t="shared" si="237"/>
        <v>14400</v>
      </c>
      <c r="AC68" s="53">
        <f t="shared" si="237"/>
        <v>14400</v>
      </c>
      <c r="AD68" s="53">
        <f t="shared" si="237"/>
        <v>14400</v>
      </c>
      <c r="AE68" s="53">
        <f t="shared" si="237"/>
        <v>14400</v>
      </c>
      <c r="AF68" s="53">
        <f t="shared" si="237"/>
        <v>14400</v>
      </c>
      <c r="AG68" s="53">
        <f t="shared" si="237"/>
        <v>14400</v>
      </c>
      <c r="AH68" s="53">
        <f t="shared" si="237"/>
        <v>14400</v>
      </c>
      <c r="AI68" s="53">
        <f t="shared" si="237"/>
        <v>14400</v>
      </c>
      <c r="AJ68" s="53">
        <f t="shared" si="237"/>
        <v>14400</v>
      </c>
      <c r="AK68" s="53">
        <f t="shared" si="237"/>
        <v>14400</v>
      </c>
      <c r="AL68" s="53">
        <v>15652.666666666666</v>
      </c>
      <c r="AM68" s="53">
        <v>18158</v>
      </c>
      <c r="AN68" s="53">
        <v>18158</v>
      </c>
      <c r="AO68" s="53">
        <v>18158</v>
      </c>
      <c r="AP68" s="53">
        <v>18158</v>
      </c>
      <c r="AQ68" s="53">
        <v>18158</v>
      </c>
      <c r="AR68" s="53">
        <v>18158</v>
      </c>
      <c r="AS68" s="53">
        <v>18158</v>
      </c>
      <c r="AT68" s="53">
        <v>18158</v>
      </c>
      <c r="AU68" s="53">
        <v>18158</v>
      </c>
      <c r="AV68" s="53">
        <v>18158</v>
      </c>
      <c r="AW68" s="53">
        <v>18158</v>
      </c>
      <c r="AX68" s="53">
        <v>18158</v>
      </c>
      <c r="AY68" s="53">
        <v>18158</v>
      </c>
      <c r="AZ68" s="53">
        <v>18158</v>
      </c>
      <c r="BA68" s="53">
        <v>18158</v>
      </c>
      <c r="BB68" s="53">
        <v>18158</v>
      </c>
      <c r="BC68" s="53">
        <v>18158</v>
      </c>
      <c r="BD68" s="53">
        <v>18158</v>
      </c>
      <c r="BE68" s="53">
        <v>18158</v>
      </c>
      <c r="BF68" s="53">
        <v>18158</v>
      </c>
      <c r="BG68" s="53">
        <v>18158</v>
      </c>
      <c r="BH68" s="53">
        <v>18158</v>
      </c>
      <c r="BI68" s="53">
        <v>18158</v>
      </c>
      <c r="BJ68" s="209">
        <v>18158</v>
      </c>
      <c r="BK68" s="209">
        <v>18158</v>
      </c>
      <c r="BL68" s="209">
        <v>18158</v>
      </c>
      <c r="BM68" s="209">
        <v>18158</v>
      </c>
      <c r="BN68" s="209">
        <v>18158</v>
      </c>
      <c r="BO68" s="209">
        <v>18158</v>
      </c>
      <c r="BP68" s="209">
        <v>18158</v>
      </c>
      <c r="BQ68" s="209">
        <v>18158</v>
      </c>
      <c r="BR68" s="209">
        <v>18158</v>
      </c>
      <c r="BS68" s="209">
        <v>18158</v>
      </c>
      <c r="BT68" s="209">
        <v>21642</v>
      </c>
      <c r="BU68" s="209">
        <v>21642</v>
      </c>
      <c r="BV68" s="209">
        <v>21642</v>
      </c>
      <c r="BW68" s="209">
        <v>21642</v>
      </c>
      <c r="BX68" s="209">
        <v>21642</v>
      </c>
      <c r="BY68" s="209">
        <v>21642</v>
      </c>
      <c r="BZ68" s="209">
        <v>21642</v>
      </c>
      <c r="CA68" s="209">
        <v>21642</v>
      </c>
      <c r="CB68" s="209">
        <v>21643</v>
      </c>
      <c r="CC68" s="209">
        <v>21643</v>
      </c>
      <c r="CD68" s="209">
        <v>21643</v>
      </c>
      <c r="CE68" s="14"/>
      <c r="CF68" s="234">
        <v>0</v>
      </c>
      <c r="CG68" s="234">
        <v>7837.6539999999995</v>
      </c>
      <c r="CH68" s="218">
        <v>14400</v>
      </c>
      <c r="CI68" s="218">
        <v>14400</v>
      </c>
      <c r="CJ68" s="218">
        <v>14400</v>
      </c>
      <c r="CK68" s="218">
        <v>14400</v>
      </c>
      <c r="CL68" s="218">
        <v>14400</v>
      </c>
      <c r="CM68" s="218">
        <v>14400</v>
      </c>
      <c r="CN68" s="218">
        <v>14400</v>
      </c>
      <c r="CO68" s="218">
        <v>18158</v>
      </c>
      <c r="CP68" s="218">
        <v>18158</v>
      </c>
      <c r="CQ68" s="218">
        <v>18158</v>
      </c>
      <c r="CR68" s="218">
        <v>18158</v>
      </c>
      <c r="CS68" s="218">
        <v>18158</v>
      </c>
      <c r="CT68" s="218">
        <v>18158</v>
      </c>
      <c r="CU68" s="218">
        <v>18158</v>
      </c>
      <c r="CV68" s="218">
        <v>18158</v>
      </c>
      <c r="CW68" s="218">
        <v>21642</v>
      </c>
      <c r="CX68" s="218">
        <v>21642</v>
      </c>
      <c r="CY68" s="218">
        <v>21642</v>
      </c>
    </row>
    <row r="69" spans="2:109" outlineLevel="1">
      <c r="B69" s="12">
        <f>IF(Portfolio!$CE$3=SOURCE!$A$1,SOURCE!D91,SOURCE!E91)</f>
        <v>0</v>
      </c>
      <c r="C69" s="55"/>
      <c r="D69" s="55"/>
      <c r="E69" s="55"/>
      <c r="F69" s="55"/>
      <c r="G69" s="55"/>
      <c r="H69" s="55"/>
      <c r="I69" s="55"/>
      <c r="J69" s="55"/>
      <c r="K69" s="55"/>
      <c r="L69" s="55"/>
      <c r="M69" s="55"/>
      <c r="CE69" s="14"/>
    </row>
    <row r="70" spans="2:109" outlineLevel="1">
      <c r="B70" s="56" t="str">
        <f>IF(Portfolio!$CE$3=SOURCE!$A$1,SOURCE!D92,SOURCE!E92)</f>
        <v>Participação Multiplan</v>
      </c>
      <c r="C70" s="55"/>
      <c r="D70" s="55"/>
      <c r="E70" s="55"/>
      <c r="F70" s="55"/>
      <c r="G70" s="55"/>
      <c r="H70" s="55"/>
      <c r="I70" s="55"/>
      <c r="J70" s="55"/>
      <c r="K70" s="55"/>
      <c r="L70" s="55"/>
      <c r="M70" s="55"/>
      <c r="CE70" s="14"/>
    </row>
    <row r="71" spans="2:109" outlineLevel="1">
      <c r="B71" s="12" t="str">
        <f>IF(Portfolio!$CE$3=SOURCE!$A$1,SOURCE!D93,SOURCE!E93)</f>
        <v>BarraShoppingSul (Até 1T23 - BIG; 2T23 - Carrefour e Sam's Club)</v>
      </c>
      <c r="C71" s="54">
        <v>0</v>
      </c>
      <c r="D71" s="54">
        <v>0</v>
      </c>
      <c r="E71" s="54">
        <v>0</v>
      </c>
      <c r="F71" s="54">
        <v>0</v>
      </c>
      <c r="G71" s="54">
        <v>0</v>
      </c>
      <c r="H71" s="54">
        <v>0</v>
      </c>
      <c r="I71" s="54">
        <v>0</v>
      </c>
      <c r="J71" s="54">
        <v>0</v>
      </c>
      <c r="K71" s="54">
        <v>0</v>
      </c>
      <c r="L71" s="54">
        <v>0</v>
      </c>
      <c r="M71" s="54">
        <v>0</v>
      </c>
      <c r="N71" s="53">
        <v>14400</v>
      </c>
      <c r="O71" s="53">
        <v>14400</v>
      </c>
      <c r="P71" s="53">
        <v>14400</v>
      </c>
      <c r="Q71" s="53">
        <v>14400</v>
      </c>
      <c r="R71" s="53">
        <v>14400</v>
      </c>
      <c r="S71" s="53">
        <v>14400</v>
      </c>
      <c r="T71" s="53">
        <v>14400</v>
      </c>
      <c r="U71" s="53">
        <v>14400</v>
      </c>
      <c r="V71" s="53">
        <v>14400</v>
      </c>
      <c r="W71" s="53">
        <v>14400</v>
      </c>
      <c r="X71" s="53">
        <v>14400</v>
      </c>
      <c r="Y71" s="53">
        <f t="shared" ref="Y71:AJ71" si="238">+X71</f>
        <v>14400</v>
      </c>
      <c r="Z71" s="53">
        <f t="shared" si="238"/>
        <v>14400</v>
      </c>
      <c r="AA71" s="53">
        <f t="shared" si="238"/>
        <v>14400</v>
      </c>
      <c r="AB71" s="53">
        <f t="shared" si="238"/>
        <v>14400</v>
      </c>
      <c r="AC71" s="53">
        <f t="shared" si="238"/>
        <v>14400</v>
      </c>
      <c r="AD71" s="53">
        <f t="shared" si="238"/>
        <v>14400</v>
      </c>
      <c r="AE71" s="53">
        <f t="shared" si="238"/>
        <v>14400</v>
      </c>
      <c r="AF71" s="53">
        <f t="shared" si="238"/>
        <v>14400</v>
      </c>
      <c r="AG71" s="53">
        <f t="shared" si="238"/>
        <v>14400</v>
      </c>
      <c r="AH71" s="53">
        <f t="shared" si="238"/>
        <v>14400</v>
      </c>
      <c r="AI71" s="53">
        <f t="shared" si="238"/>
        <v>14400</v>
      </c>
      <c r="AJ71" s="53">
        <f t="shared" si="238"/>
        <v>14400</v>
      </c>
      <c r="AK71" s="53">
        <f>+AJ71</f>
        <v>14400</v>
      </c>
      <c r="AL71" s="53">
        <v>15652.666666666666</v>
      </c>
      <c r="AM71" s="53">
        <v>18158</v>
      </c>
      <c r="AN71" s="53">
        <v>18158</v>
      </c>
      <c r="AO71" s="53">
        <v>18158</v>
      </c>
      <c r="AP71" s="53">
        <v>18158</v>
      </c>
      <c r="AQ71" s="53">
        <v>18158</v>
      </c>
      <c r="AR71" s="53">
        <v>18158</v>
      </c>
      <c r="AS71" s="53">
        <v>18158</v>
      </c>
      <c r="AT71" s="53">
        <v>18158</v>
      </c>
      <c r="AU71" s="53">
        <v>18158</v>
      </c>
      <c r="AV71" s="53">
        <v>18158</v>
      </c>
      <c r="AW71" s="53">
        <v>18158</v>
      </c>
      <c r="AX71" s="53">
        <v>18158</v>
      </c>
      <c r="AY71" s="53">
        <v>18158</v>
      </c>
      <c r="AZ71" s="53">
        <v>18158</v>
      </c>
      <c r="BA71" s="53">
        <v>18158</v>
      </c>
      <c r="BB71" s="53">
        <v>18158</v>
      </c>
      <c r="BC71" s="53">
        <v>18158</v>
      </c>
      <c r="BD71" s="53">
        <v>18158</v>
      </c>
      <c r="BE71" s="53">
        <v>18158</v>
      </c>
      <c r="BF71" s="53">
        <v>18158</v>
      </c>
      <c r="BG71" s="53">
        <v>18158</v>
      </c>
      <c r="BH71" s="53">
        <v>18158</v>
      </c>
      <c r="BI71" s="53">
        <v>18158</v>
      </c>
      <c r="BJ71" s="209">
        <v>18158</v>
      </c>
      <c r="BK71" s="209">
        <v>18158</v>
      </c>
      <c r="BL71" s="209">
        <v>18158</v>
      </c>
      <c r="BM71" s="209">
        <v>18158</v>
      </c>
      <c r="BN71" s="209">
        <v>18158</v>
      </c>
      <c r="BO71" s="209">
        <v>18158</v>
      </c>
      <c r="BP71" s="209">
        <v>18158</v>
      </c>
      <c r="BQ71" s="209">
        <v>18158</v>
      </c>
      <c r="BR71" s="209">
        <v>18158</v>
      </c>
      <c r="BS71" s="209">
        <v>18158</v>
      </c>
      <c r="BT71" s="209">
        <v>21642</v>
      </c>
      <c r="BU71" s="209">
        <v>21642</v>
      </c>
      <c r="BV71" s="209">
        <v>21642</v>
      </c>
      <c r="BW71" s="209">
        <v>21642</v>
      </c>
      <c r="BX71" s="209">
        <v>21642</v>
      </c>
      <c r="BY71" s="209">
        <v>21642</v>
      </c>
      <c r="BZ71" s="209">
        <v>21642</v>
      </c>
      <c r="CA71" s="209">
        <v>21642</v>
      </c>
      <c r="CB71" s="209">
        <v>21643</v>
      </c>
      <c r="CC71" s="209">
        <v>21643</v>
      </c>
      <c r="CD71" s="209">
        <v>21643</v>
      </c>
      <c r="CE71" s="14"/>
      <c r="CF71" s="209">
        <v>0</v>
      </c>
      <c r="CG71" s="234">
        <v>7837.6539999999995</v>
      </c>
      <c r="CH71" s="209">
        <v>14400</v>
      </c>
      <c r="CI71" s="209">
        <v>14400</v>
      </c>
      <c r="CJ71" s="209">
        <v>14400</v>
      </c>
      <c r="CK71" s="209">
        <v>14400</v>
      </c>
      <c r="CL71" s="209">
        <v>14400</v>
      </c>
      <c r="CM71" s="209">
        <v>14400</v>
      </c>
      <c r="CN71" s="209">
        <v>14400</v>
      </c>
      <c r="CO71" s="218">
        <v>18158</v>
      </c>
      <c r="CP71" s="218">
        <v>18158</v>
      </c>
      <c r="CQ71" s="218">
        <v>18158</v>
      </c>
      <c r="CR71" s="218">
        <v>18158</v>
      </c>
      <c r="CS71" s="218">
        <v>18158</v>
      </c>
      <c r="CT71" s="218">
        <v>18158</v>
      </c>
      <c r="CU71" s="218">
        <v>18158</v>
      </c>
      <c r="CV71" s="218">
        <v>18158</v>
      </c>
      <c r="CW71" s="218">
        <v>21642</v>
      </c>
      <c r="CX71" s="218">
        <v>21642</v>
      </c>
      <c r="CY71" s="218">
        <v>21642</v>
      </c>
    </row>
    <row r="72" spans="2:109" outlineLevel="1">
      <c r="B72" s="12" t="str">
        <f>IF(Portfolio!$CE$3=SOURCE!$A$1,SOURCE!D94,SOURCE!E94)</f>
        <v>RibeirãoShopping (20% adicionais)</v>
      </c>
      <c r="C72" s="54">
        <v>0</v>
      </c>
      <c r="D72" s="54">
        <v>0</v>
      </c>
      <c r="E72" s="54">
        <v>0</v>
      </c>
      <c r="F72" s="54">
        <v>0</v>
      </c>
      <c r="G72" s="54">
        <v>7825.9619999999995</v>
      </c>
      <c r="H72" s="54">
        <v>7825.9619999999995</v>
      </c>
      <c r="I72" s="54">
        <v>7825.9746666666661</v>
      </c>
      <c r="J72" s="54">
        <v>7837.6539999999995</v>
      </c>
      <c r="K72" s="54">
        <v>7837.6539999999995</v>
      </c>
      <c r="L72" s="54"/>
      <c r="M72" s="54"/>
      <c r="N72" s="54"/>
      <c r="O72" s="53"/>
      <c r="P72" s="53"/>
      <c r="Q72" s="53"/>
      <c r="R72" s="53"/>
      <c r="S72" s="53"/>
      <c r="T72" s="53"/>
      <c r="U72" s="53"/>
      <c r="V72" s="53"/>
      <c r="W72" s="53"/>
      <c r="X72" s="53"/>
      <c r="Y72" s="53"/>
      <c r="Z72" s="53"/>
      <c r="AA72" s="53"/>
      <c r="AB72" s="53"/>
      <c r="AC72" s="53"/>
      <c r="AD72" s="53"/>
      <c r="AE72" s="53"/>
      <c r="AF72" s="53"/>
      <c r="CE72" s="14"/>
    </row>
    <row r="73" spans="2:109" outlineLevel="1">
      <c r="B73" s="12" t="str">
        <f>IF(Portfolio!$CE$3=SOURCE!$A$1,SOURCE!D95,SOURCE!E95)</f>
        <v>Pátio Savassi</v>
      </c>
      <c r="C73" s="54">
        <v>0</v>
      </c>
      <c r="D73" s="54">
        <v>0</v>
      </c>
      <c r="E73" s="54">
        <v>0</v>
      </c>
      <c r="F73" s="54">
        <v>0</v>
      </c>
      <c r="G73" s="54">
        <v>0</v>
      </c>
      <c r="H73" s="53">
        <v>13027.963197370002</v>
      </c>
      <c r="I73" s="54">
        <v>0</v>
      </c>
      <c r="J73" s="54">
        <v>0</v>
      </c>
      <c r="K73" s="54">
        <v>0</v>
      </c>
      <c r="L73" s="54"/>
      <c r="M73" s="54"/>
      <c r="N73" s="54"/>
      <c r="O73" s="53"/>
      <c r="P73" s="53"/>
      <c r="Q73" s="53"/>
      <c r="R73" s="53"/>
      <c r="S73" s="53"/>
      <c r="T73" s="53"/>
      <c r="U73" s="53"/>
      <c r="V73" s="53"/>
      <c r="W73" s="53"/>
      <c r="X73" s="53"/>
      <c r="Y73" s="53"/>
      <c r="Z73" s="53"/>
      <c r="AA73" s="53"/>
      <c r="AB73" s="53"/>
      <c r="AC73" s="53"/>
      <c r="AD73" s="53"/>
      <c r="AE73" s="53"/>
      <c r="AF73" s="53"/>
      <c r="BF73" s="52"/>
      <c r="BT73" s="209"/>
      <c r="BU73" s="209"/>
      <c r="BV73" s="209"/>
      <c r="BW73" s="209"/>
      <c r="BX73" s="209"/>
      <c r="BY73" s="209"/>
      <c r="BZ73" s="209"/>
      <c r="CA73" s="209"/>
      <c r="CB73" s="209"/>
      <c r="CC73" s="209"/>
      <c r="CD73" s="209"/>
      <c r="CE73" s="14"/>
      <c r="CJ73" s="52"/>
      <c r="CW73" s="52"/>
    </row>
    <row r="74" spans="2:109" s="37" customFormat="1" outlineLevel="1">
      <c r="B74" s="57"/>
      <c r="C74" s="58"/>
      <c r="D74" s="58"/>
      <c r="E74" s="58"/>
      <c r="F74" s="58"/>
      <c r="G74" s="58"/>
      <c r="H74" s="58"/>
      <c r="I74" s="58"/>
      <c r="J74" s="58"/>
      <c r="K74" s="58"/>
      <c r="L74" s="58"/>
      <c r="AA74" s="4"/>
      <c r="AB74" s="4"/>
      <c r="BA74" s="52"/>
      <c r="BB74" s="52"/>
      <c r="BD74" s="52"/>
      <c r="BE74" s="52"/>
      <c r="BF74" s="52"/>
      <c r="BG74" s="204"/>
      <c r="BH74" s="52"/>
      <c r="BI74" s="52"/>
      <c r="BJ74" s="52"/>
      <c r="BK74" s="52"/>
      <c r="BL74" s="52"/>
      <c r="BM74" s="52"/>
      <c r="BN74" s="52"/>
      <c r="CE74" s="14"/>
      <c r="CF74" s="52"/>
      <c r="CG74" s="52"/>
      <c r="CH74" s="52"/>
      <c r="CI74" s="52"/>
      <c r="CJ74" s="52"/>
      <c r="CK74" s="52"/>
      <c r="CL74" s="52"/>
      <c r="CM74" s="52"/>
      <c r="CN74" s="52"/>
      <c r="CO74" s="52"/>
      <c r="CP74" s="52"/>
      <c r="CQ74" s="52"/>
      <c r="CR74" s="52"/>
      <c r="CS74" s="52"/>
      <c r="CT74" s="52"/>
      <c r="CU74" s="52"/>
      <c r="CV74" s="52"/>
      <c r="CW74" s="52"/>
      <c r="DE74" s="372"/>
    </row>
    <row r="75" spans="2:109" outlineLevel="1">
      <c r="B75" s="56" t="str">
        <f>IF(Portfolio!$CE$3=SOURCE!$A$1,SOURCE!D97,SOURCE!E97)</f>
        <v>Observações:</v>
      </c>
      <c r="C75" s="59"/>
      <c r="D75" s="59"/>
      <c r="E75" s="59"/>
      <c r="F75" s="59"/>
      <c r="G75" s="59"/>
      <c r="H75" s="60"/>
      <c r="I75" s="59"/>
      <c r="J75" s="59"/>
      <c r="K75" s="59"/>
      <c r="L75" s="59"/>
      <c r="BA75" s="204"/>
      <c r="BB75" s="204"/>
      <c r="BD75" s="204"/>
      <c r="BE75" s="204"/>
      <c r="BF75" s="204"/>
      <c r="BH75" s="204"/>
      <c r="BI75" s="204"/>
      <c r="BJ75" s="204"/>
      <c r="BK75" s="204"/>
      <c r="BL75" s="204"/>
      <c r="BM75" s="204"/>
      <c r="BN75" s="204"/>
      <c r="CE75" s="14"/>
      <c r="CF75" s="204"/>
      <c r="CG75" s="204"/>
      <c r="CH75" s="204"/>
      <c r="CI75" s="204"/>
      <c r="CJ75" s="52"/>
      <c r="CK75" s="204"/>
      <c r="CL75" s="204"/>
      <c r="CM75" s="204"/>
      <c r="CN75" s="204"/>
      <c r="CO75" s="204"/>
      <c r="CP75" s="204"/>
      <c r="CQ75" s="204"/>
      <c r="CR75" s="204"/>
      <c r="CS75" s="204"/>
      <c r="CT75" s="204"/>
      <c r="CU75" s="204"/>
      <c r="CV75" s="204"/>
      <c r="CW75" s="204"/>
    </row>
    <row r="76" spans="2:109" outlineLevel="1">
      <c r="B76" s="12" t="str">
        <f>IF(Portfolio!$CE$3=SOURCE!$A$1,SOURCE!D98,SOURCE!E98)</f>
        <v>A partir do 1T09, os números seguem a regra contábil tipificada na lei 11.638/07, a qual determina que o imposto de renda e contribuição social diferidos e a amortização referentes às aquisições não serão amortizados na demonstração de resultados. Ademais, as linhas de "Receita Bruta", "Lucro Líquido Ajustado", "FFO", "Margem FFO", "FFO Ajustado", "NOI + Cessão de Direitos" e "NOI" foram revisadas retroativamente de acordo com esta regra contábil.</v>
      </c>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CE76" s="14"/>
      <c r="CF76" s="204"/>
      <c r="CG76" s="204"/>
      <c r="CH76" s="204"/>
      <c r="CI76" s="204"/>
      <c r="CJ76" s="52"/>
      <c r="CK76" s="204"/>
      <c r="CL76" s="204"/>
      <c r="CM76" s="204"/>
      <c r="CN76" s="204"/>
      <c r="CO76" s="204"/>
      <c r="CP76" s="204"/>
      <c r="CQ76" s="204"/>
      <c r="CR76" s="204"/>
      <c r="CS76" s="204"/>
      <c r="CT76" s="204"/>
      <c r="CU76" s="204"/>
      <c r="CV76" s="204"/>
      <c r="CW76" s="204"/>
    </row>
    <row r="77" spans="2:109" outlineLevel="1">
      <c r="B77" s="12" t="str">
        <f>IF(Portfolio!$CE$3=SOURCE!$A$1,SOURCE!D99,SOURCE!E99)</f>
        <v>Para cálculo dos indicadores R$/m²:</v>
      </c>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CE77" s="14"/>
      <c r="CF77" s="52"/>
      <c r="CG77" s="52"/>
      <c r="CH77" s="52"/>
      <c r="CI77" s="52"/>
      <c r="CJ77" s="52"/>
      <c r="CK77" s="52"/>
      <c r="CL77" s="52"/>
      <c r="CM77" s="52"/>
      <c r="CN77" s="52"/>
      <c r="CO77" s="52"/>
      <c r="CP77" s="52"/>
      <c r="CQ77" s="52"/>
      <c r="CR77" s="52"/>
      <c r="CS77" s="52"/>
      <c r="CT77" s="52"/>
      <c r="CU77" s="52"/>
      <c r="CV77" s="52"/>
      <c r="CW77" s="52"/>
    </row>
    <row r="78" spans="2:109" outlineLevel="1">
      <c r="B78" s="12" t="str">
        <f>IF(Portfolio!$CE$3=SOURCE!$A$1,SOURCE!D100,SOURCE!E100)</f>
        <v>1. Não considerar o Carrefour e o Sam's Club (BarraShoppingSul)</v>
      </c>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CE78" s="14"/>
      <c r="CF78" s="52"/>
      <c r="CG78" s="52"/>
      <c r="CH78" s="52"/>
      <c r="CI78" s="52"/>
      <c r="CJ78" s="52"/>
      <c r="CK78" s="52"/>
      <c r="CL78" s="52"/>
      <c r="CM78" s="52"/>
      <c r="CN78" s="52"/>
      <c r="CO78" s="52"/>
      <c r="CP78" s="52"/>
      <c r="CQ78" s="52"/>
      <c r="CR78" s="52"/>
      <c r="CS78" s="52"/>
      <c r="CT78" s="52"/>
      <c r="CU78" s="52"/>
      <c r="CV78" s="52"/>
      <c r="CW78" s="52"/>
    </row>
    <row r="79" spans="2:109" outlineLevel="1">
      <c r="B79" s="12" t="str">
        <f>IF(Portfolio!$CE$3=SOURCE!$A$1,SOURCE!D101,SOURCE!E101)</f>
        <v>2. Não considerar a participação adicional no RBS (20%) - dez/2006</v>
      </c>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CE79" s="14"/>
    </row>
    <row r="80" spans="2:109" outlineLevel="1">
      <c r="B80" s="12" t="str">
        <f>IF(Portfolio!$CE$3=SOURCE!$A$1,SOURCE!D102,SOURCE!E102)</f>
        <v>3. Não considerar o Pátio Savassi no 2T07</v>
      </c>
      <c r="C80" s="59"/>
      <c r="D80" s="59"/>
      <c r="E80" s="59"/>
      <c r="F80" s="59"/>
      <c r="G80" s="59"/>
      <c r="H80" s="59"/>
      <c r="I80" s="59"/>
      <c r="J80" s="59"/>
      <c r="K80" s="59"/>
      <c r="L80" s="59"/>
      <c r="CE80" s="14"/>
    </row>
    <row r="81" spans="2:103" outlineLevel="1">
      <c r="B81" s="12" t="str">
        <f>IF(Portfolio!$CE$3=SOURCE!$A$1,SOURCE!D103," ")</f>
        <v>4. A partir do 1T13 o resultado apresentado é gerencial, pois não incorpora as mudanças contábeis impostas pelo CPC 19 (R2)</v>
      </c>
      <c r="C81" s="59"/>
      <c r="D81" s="59"/>
      <c r="E81" s="59"/>
      <c r="F81" s="59"/>
      <c r="G81" s="59"/>
      <c r="H81" s="59"/>
      <c r="I81" s="59"/>
      <c r="J81" s="59"/>
      <c r="K81" s="59"/>
      <c r="L81" s="59"/>
      <c r="CE81" s="14"/>
    </row>
    <row r="82" spans="2:103">
      <c r="CB82" s="337"/>
      <c r="CC82" s="337"/>
      <c r="CD82" s="337"/>
      <c r="CE82" s="14"/>
    </row>
    <row r="83" spans="2:103">
      <c r="B83" s="61" t="str">
        <f>IF(Portfolio!$CE$3=SOURCE!$A$1,SOURCE!D105,SOURCE!E105)</f>
        <v xml:space="preserve">O montante total da linha relativa à remuneração em opções de ações para o ano de 2008 foi apropriado em 4T08. Essa despesa total de 2008 de R$1,3 Milhões  foi dividida em partes iguais pelos quatro trimestres do ano, para efeitos de comparação. </v>
      </c>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61"/>
      <c r="CB83" s="61"/>
      <c r="CC83" s="61"/>
      <c r="CD83" s="61"/>
      <c r="CE83" s="14"/>
      <c r="CF83" s="61"/>
      <c r="CG83" s="61"/>
      <c r="CH83" s="61"/>
      <c r="CI83" s="61"/>
      <c r="CJ83" s="61"/>
      <c r="CK83" s="61"/>
      <c r="CL83" s="61"/>
      <c r="CM83" s="61"/>
      <c r="CN83" s="61"/>
      <c r="CO83" s="61"/>
      <c r="CP83" s="61"/>
      <c r="CQ83" s="61"/>
      <c r="CR83" s="61"/>
      <c r="CS83" s="61"/>
      <c r="CT83" s="61"/>
      <c r="CU83" s="61"/>
      <c r="CV83" s="61"/>
      <c r="CW83" s="61"/>
      <c r="CX83" s="61"/>
      <c r="CY83" s="61"/>
    </row>
    <row r="84" spans="2:103">
      <c r="CE84" s="14"/>
    </row>
    <row r="85" spans="2:103">
      <c r="B85" s="62" t="str">
        <f>IF(Portfolio!$CE$3=SOURCE!$A$1,SOURCE!D107,SOURCE!E107)</f>
        <v>Essa linha foi ajustada para fins de comparação com o resultado do segundo trimestre de 2009. O ajuste foi o efeito da aplicação do pronunciamento técnico CPC 02, aprovado pela deliberação da CVM nº 354, de 29 de janeiro de 2008</v>
      </c>
      <c r="C85" s="63"/>
      <c r="D85" s="63"/>
      <c r="E85" s="63"/>
      <c r="F85" s="63"/>
      <c r="G85" s="63"/>
      <c r="H85" s="63"/>
      <c r="I85" s="63"/>
      <c r="J85" s="63"/>
      <c r="K85" s="63"/>
      <c r="L85" s="63"/>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c r="AO85" s="62"/>
      <c r="AP85" s="62"/>
      <c r="AQ85" s="62"/>
      <c r="AR85" s="62"/>
      <c r="AS85" s="62"/>
      <c r="AT85" s="62"/>
      <c r="AU85" s="62"/>
      <c r="AV85" s="62"/>
      <c r="AW85" s="62"/>
      <c r="AX85" s="62"/>
      <c r="AY85" s="62"/>
      <c r="AZ85" s="62"/>
      <c r="BA85" s="62"/>
      <c r="BB85" s="62"/>
      <c r="BC85" s="62"/>
      <c r="BD85" s="62"/>
      <c r="BE85" s="62"/>
      <c r="BF85" s="62"/>
      <c r="BG85" s="62"/>
      <c r="BH85" s="62"/>
      <c r="BI85" s="62"/>
      <c r="BJ85" s="62"/>
      <c r="BK85" s="62"/>
      <c r="BL85" s="62"/>
      <c r="BM85" s="62"/>
      <c r="BN85" s="62"/>
      <c r="BO85" s="62"/>
      <c r="BP85" s="62"/>
      <c r="BQ85" s="62"/>
      <c r="BR85" s="62"/>
      <c r="BS85" s="62"/>
      <c r="BT85" s="62"/>
      <c r="BU85" s="62"/>
      <c r="BV85" s="62"/>
      <c r="BW85" s="62"/>
      <c r="BX85" s="62"/>
      <c r="BY85" s="62"/>
      <c r="BZ85" s="62"/>
      <c r="CA85" s="62"/>
      <c r="CB85" s="62"/>
      <c r="CC85" s="62"/>
      <c r="CD85" s="62"/>
      <c r="CE85" s="14"/>
      <c r="CF85" s="62"/>
      <c r="CG85" s="62"/>
      <c r="CH85" s="62"/>
      <c r="CI85" s="62"/>
      <c r="CJ85" s="62"/>
      <c r="CK85" s="62"/>
      <c r="CL85" s="62"/>
      <c r="CM85" s="62"/>
      <c r="CN85" s="62"/>
      <c r="CO85" s="62"/>
      <c r="CP85" s="62"/>
      <c r="CQ85" s="62"/>
      <c r="CR85" s="62"/>
      <c r="CS85" s="62"/>
      <c r="CT85" s="62"/>
      <c r="CU85" s="62"/>
      <c r="CV85" s="62"/>
      <c r="CW85" s="62"/>
      <c r="CX85" s="62"/>
      <c r="CY85" s="62"/>
    </row>
    <row r="86" spans="2:103">
      <c r="CE86" s="14"/>
    </row>
    <row r="87" spans="2:103">
      <c r="B87" s="64" t="str">
        <f>IF(Portfolio!$CE$3=SOURCE!$A$1,SOURCE!D109,SOURCE!E109)</f>
        <v>Os números foram ajustados para a nova linha de projetos</v>
      </c>
      <c r="C87" s="65"/>
      <c r="D87" s="65"/>
      <c r="E87" s="65"/>
      <c r="F87" s="65"/>
      <c r="G87" s="65"/>
      <c r="H87" s="65"/>
      <c r="I87" s="65"/>
      <c r="J87" s="65"/>
      <c r="K87" s="65"/>
      <c r="L87" s="65"/>
      <c r="M87" s="64"/>
      <c r="N87" s="64"/>
      <c r="O87" s="64"/>
      <c r="P87" s="64"/>
      <c r="Q87" s="64"/>
      <c r="R87" s="64"/>
      <c r="S87" s="64"/>
      <c r="T87" s="64"/>
      <c r="U87" s="64"/>
      <c r="V87" s="64"/>
      <c r="W87" s="64"/>
      <c r="X87" s="64"/>
      <c r="Y87" s="64"/>
      <c r="Z87" s="64"/>
      <c r="AA87" s="64"/>
      <c r="AB87" s="64"/>
      <c r="AC87" s="64"/>
      <c r="AD87" s="64"/>
      <c r="AE87" s="64"/>
      <c r="AF87" s="64"/>
      <c r="AG87" s="64"/>
      <c r="AH87" s="64"/>
      <c r="AI87" s="64"/>
      <c r="AJ87" s="64"/>
      <c r="AK87" s="64"/>
      <c r="AL87" s="64"/>
      <c r="AM87" s="64"/>
      <c r="AN87" s="64"/>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64"/>
      <c r="BT87" s="64"/>
      <c r="BU87" s="64"/>
      <c r="BV87" s="64"/>
      <c r="BW87" s="64"/>
      <c r="BX87" s="64"/>
      <c r="BY87" s="64"/>
      <c r="BZ87" s="64"/>
      <c r="CA87" s="64"/>
      <c r="CB87" s="64"/>
      <c r="CC87" s="64"/>
      <c r="CD87" s="64"/>
      <c r="CE87" s="14"/>
      <c r="CF87" s="64"/>
      <c r="CG87" s="64"/>
      <c r="CH87" s="64"/>
      <c r="CI87" s="64"/>
      <c r="CJ87" s="64"/>
      <c r="CK87" s="64"/>
      <c r="CL87" s="64"/>
      <c r="CM87" s="64"/>
      <c r="CN87" s="64"/>
      <c r="CO87" s="64"/>
      <c r="CP87" s="64"/>
      <c r="CQ87" s="64"/>
      <c r="CR87" s="64"/>
      <c r="CS87" s="64"/>
      <c r="CT87" s="64"/>
      <c r="CU87" s="64"/>
      <c r="CV87" s="64"/>
      <c r="CW87" s="64"/>
      <c r="CX87" s="64"/>
      <c r="CY87" s="64"/>
    </row>
    <row r="88" spans="2:103">
      <c r="B88" s="66"/>
      <c r="J88" s="67"/>
      <c r="CE88" s="14"/>
    </row>
    <row r="89" spans="2:103">
      <c r="B89" s="68" t="str">
        <f>IF(Portfolio!$CE$3=SOURCE!$A$1,SOURCE!D111,SOURCE!E111)</f>
        <v>Até o 1T08, a Multiplan apresentou a receita de estacionamento antes da dedução do repasse, incluindo deduções das despesas de estacionamento.</v>
      </c>
      <c r="C89" s="69"/>
      <c r="D89" s="69"/>
      <c r="E89" s="69"/>
      <c r="F89" s="69"/>
      <c r="G89" s="69"/>
      <c r="H89" s="69"/>
      <c r="I89" s="69"/>
      <c r="J89" s="70"/>
      <c r="K89" s="69"/>
      <c r="L89" s="69"/>
      <c r="M89" s="68"/>
      <c r="N89" s="68"/>
      <c r="O89" s="68"/>
      <c r="P89" s="68"/>
      <c r="Q89" s="68"/>
      <c r="R89" s="68"/>
      <c r="S89" s="68"/>
      <c r="T89" s="68"/>
      <c r="U89" s="68"/>
      <c r="V89" s="68"/>
      <c r="W89" s="68"/>
      <c r="X89" s="68"/>
      <c r="Y89" s="68"/>
      <c r="Z89" s="68"/>
      <c r="AA89" s="68"/>
      <c r="AB89" s="68"/>
      <c r="AC89" s="68"/>
      <c r="AD89" s="68"/>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14"/>
      <c r="CF89" s="68"/>
      <c r="CG89" s="68"/>
      <c r="CH89" s="68"/>
      <c r="CI89" s="68"/>
      <c r="CJ89" s="68"/>
      <c r="CK89" s="68"/>
      <c r="CL89" s="68"/>
      <c r="CM89" s="68"/>
      <c r="CN89" s="68"/>
      <c r="CO89" s="68"/>
      <c r="CP89" s="68"/>
      <c r="CQ89" s="68"/>
      <c r="CR89" s="68"/>
      <c r="CS89" s="68"/>
      <c r="CT89" s="68"/>
      <c r="CU89" s="68"/>
      <c r="CV89" s="68"/>
      <c r="CW89" s="68"/>
      <c r="CX89" s="68"/>
      <c r="CY89" s="68"/>
    </row>
    <row r="90" spans="2:103">
      <c r="B90" s="74"/>
      <c r="D90" s="71"/>
      <c r="E90" s="72"/>
      <c r="F90" s="72"/>
      <c r="G90" s="71"/>
      <c r="H90" s="72"/>
      <c r="I90" s="72"/>
      <c r="J90" s="67"/>
      <c r="CE90" s="14"/>
    </row>
    <row r="91" spans="2:103">
      <c r="B91" s="188" t="str">
        <f>IF(Portfolio!$CE$3=SOURCE!$A$1,SOURCE!D113,SOURCE!E113)</f>
        <v>Até o 1T19, o nome da linha "Despesas de Propriedades" era "Despesas de Shopping Centers", e a linha considera os números das linas de despesas de "Despesas de Shopping Centers" e "Despesas de escritório para locação". O número histórico foi alterado para comtemplar essa reclassificação.</v>
      </c>
      <c r="C91" s="189"/>
      <c r="D91" s="190"/>
      <c r="E91" s="191"/>
      <c r="F91" s="191"/>
      <c r="G91" s="190"/>
      <c r="H91" s="191"/>
      <c r="I91" s="191"/>
      <c r="J91" s="192"/>
      <c r="K91" s="189"/>
      <c r="L91" s="189"/>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193"/>
      <c r="AP91" s="193"/>
      <c r="AQ91" s="193"/>
      <c r="AR91" s="193"/>
      <c r="AS91" s="193"/>
      <c r="AT91" s="193"/>
      <c r="AU91" s="193"/>
      <c r="AV91" s="193"/>
      <c r="AW91" s="193"/>
      <c r="AX91" s="193"/>
      <c r="AY91" s="193"/>
      <c r="AZ91" s="193"/>
      <c r="BA91" s="193"/>
      <c r="BB91" s="193"/>
      <c r="BC91" s="193"/>
      <c r="BD91" s="193"/>
      <c r="BE91" s="193"/>
      <c r="BF91" s="193"/>
      <c r="BG91" s="193"/>
      <c r="BH91" s="193"/>
      <c r="BI91" s="193"/>
      <c r="BJ91" s="193"/>
      <c r="BK91" s="193"/>
      <c r="BL91" s="193"/>
      <c r="BM91" s="193"/>
      <c r="BN91" s="193"/>
      <c r="BO91" s="193"/>
      <c r="BP91" s="193"/>
      <c r="BQ91" s="193"/>
      <c r="BR91" s="193"/>
      <c r="BS91" s="193"/>
      <c r="BT91" s="193"/>
      <c r="BU91" s="193"/>
      <c r="BV91" s="193"/>
      <c r="BW91" s="193"/>
      <c r="BX91" s="193"/>
      <c r="BY91" s="193"/>
      <c r="BZ91" s="193"/>
      <c r="CA91" s="193"/>
      <c r="CB91" s="193"/>
      <c r="CC91" s="193"/>
      <c r="CD91" s="193"/>
      <c r="CE91" s="14"/>
      <c r="CF91" s="193"/>
      <c r="CG91" s="193"/>
      <c r="CH91" s="193"/>
      <c r="CI91" s="193"/>
      <c r="CJ91" s="193"/>
      <c r="CK91" s="193"/>
      <c r="CL91" s="193"/>
      <c r="CM91" s="193"/>
      <c r="CN91" s="193"/>
      <c r="CO91" s="193"/>
      <c r="CP91" s="193"/>
      <c r="CQ91" s="193"/>
      <c r="CR91" s="193"/>
      <c r="CS91" s="193"/>
      <c r="CT91" s="193"/>
      <c r="CU91" s="193"/>
      <c r="CV91" s="193"/>
      <c r="CW91" s="193"/>
      <c r="CX91" s="193"/>
      <c r="CY91" s="193"/>
    </row>
    <row r="92" spans="2:103">
      <c r="B92" s="74"/>
      <c r="D92" s="71"/>
      <c r="E92" s="72"/>
      <c r="F92" s="72"/>
      <c r="G92" s="71"/>
      <c r="H92" s="72"/>
      <c r="I92" s="72"/>
      <c r="J92" s="67"/>
      <c r="CE92" s="14"/>
    </row>
    <row r="93" spans="2:103">
      <c r="B93" s="210" t="str">
        <f>IF(Portfolio!$CE$3=SOURCE!$A$1,SOURCE!D115,SOURCE!E115)</f>
        <v>Inclui ajuste de R$ 5.138 mil no contas a receber de aluguel.</v>
      </c>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0"/>
      <c r="BN93" s="210"/>
      <c r="BO93" s="210"/>
      <c r="BP93" s="210"/>
      <c r="BQ93" s="210"/>
      <c r="BR93" s="210"/>
      <c r="BS93" s="210"/>
      <c r="BT93" s="210"/>
      <c r="BU93" s="210"/>
      <c r="BV93" s="210"/>
      <c r="BW93" s="210"/>
      <c r="BX93" s="210"/>
      <c r="BY93" s="210"/>
      <c r="BZ93" s="210"/>
      <c r="CA93" s="210"/>
      <c r="CB93" s="210"/>
      <c r="CC93" s="210"/>
      <c r="CD93" s="210"/>
      <c r="CE93" s="14"/>
      <c r="CF93" s="210"/>
      <c r="CG93" s="210"/>
      <c r="CH93" s="210"/>
      <c r="CI93" s="210"/>
      <c r="CJ93" s="210"/>
      <c r="CK93" s="210"/>
      <c r="CL93" s="210"/>
      <c r="CM93" s="210"/>
      <c r="CN93" s="210"/>
      <c r="CO93" s="210"/>
      <c r="CP93" s="210"/>
      <c r="CQ93" s="210"/>
      <c r="CR93" s="210"/>
      <c r="CS93" s="210"/>
      <c r="CT93" s="210"/>
      <c r="CU93" s="210"/>
      <c r="CV93" s="210"/>
      <c r="CW93" s="210"/>
      <c r="CX93" s="210"/>
      <c r="CY93" s="210"/>
    </row>
    <row r="94" spans="2:103">
      <c r="C94" s="4"/>
      <c r="D94" s="4"/>
      <c r="E94" s="4"/>
      <c r="F94" s="4"/>
      <c r="G94" s="4"/>
      <c r="H94" s="4"/>
      <c r="I94" s="4"/>
      <c r="J94" s="4"/>
      <c r="K94" s="4"/>
      <c r="L94" s="4"/>
      <c r="CE94" s="14"/>
    </row>
    <row r="95" spans="2:103">
      <c r="B95" s="405"/>
      <c r="C95" s="405"/>
      <c r="D95" s="405"/>
      <c r="E95" s="405"/>
      <c r="F95" s="405"/>
      <c r="G95" s="405"/>
      <c r="H95" s="405"/>
      <c r="I95" s="405"/>
      <c r="J95" s="405"/>
      <c r="K95" s="405"/>
      <c r="L95" s="405"/>
      <c r="M95" s="405"/>
      <c r="N95" s="405"/>
      <c r="O95" s="405"/>
      <c r="P95" s="405"/>
      <c r="Q95" s="405"/>
      <c r="R95" s="405"/>
      <c r="S95" s="405"/>
      <c r="T95" s="405"/>
      <c r="U95" s="405"/>
      <c r="V95" s="405"/>
      <c r="W95" s="405"/>
      <c r="X95" s="405"/>
      <c r="Y95" s="405"/>
      <c r="Z95" s="405"/>
      <c r="AA95" s="405"/>
      <c r="AB95" s="405"/>
      <c r="AC95" s="405"/>
      <c r="AD95" s="405"/>
      <c r="AE95" s="405"/>
      <c r="AF95" s="405"/>
      <c r="AG95" s="405"/>
      <c r="AH95" s="405"/>
      <c r="AI95" s="405"/>
      <c r="AJ95" s="405"/>
      <c r="AK95" s="405"/>
      <c r="AL95" s="405"/>
      <c r="AM95" s="405"/>
      <c r="AN95" s="405"/>
      <c r="AO95" s="405"/>
      <c r="AP95" s="405"/>
      <c r="AQ95" s="405"/>
      <c r="AR95" s="405"/>
      <c r="AS95" s="405"/>
      <c r="AT95" s="405"/>
      <c r="AU95" s="405"/>
      <c r="AV95" s="405"/>
      <c r="AW95" s="405"/>
      <c r="AX95" s="405"/>
      <c r="AY95" s="405"/>
      <c r="AZ95" s="405"/>
      <c r="BA95" s="405"/>
      <c r="BB95" s="405"/>
      <c r="BC95" s="405"/>
      <c r="BD95" s="405"/>
      <c r="BE95" s="405"/>
      <c r="BF95" s="405"/>
      <c r="BG95" s="405"/>
      <c r="BH95" s="405"/>
      <c r="BI95" s="405"/>
      <c r="BJ95" s="405"/>
      <c r="BK95" s="405"/>
      <c r="BL95" s="405"/>
      <c r="BM95" s="405"/>
      <c r="BN95" s="405"/>
      <c r="CE95" s="14"/>
    </row>
    <row r="96" spans="2:103">
      <c r="B96" s="74"/>
      <c r="D96" s="71"/>
      <c r="E96" s="72"/>
      <c r="F96" s="72"/>
      <c r="G96" s="71"/>
      <c r="H96" s="72"/>
      <c r="I96" s="72"/>
      <c r="J96" s="67"/>
      <c r="CE96" s="14"/>
    </row>
    <row r="97" spans="2:83">
      <c r="B97" s="74"/>
      <c r="D97" s="71"/>
      <c r="E97" s="72"/>
      <c r="F97" s="72"/>
      <c r="G97" s="71"/>
      <c r="H97" s="72"/>
      <c r="I97" s="72"/>
      <c r="J97" s="67"/>
      <c r="CE97" s="14"/>
    </row>
    <row r="98" spans="2:83">
      <c r="B98" s="74"/>
      <c r="D98" s="71"/>
      <c r="E98" s="72"/>
      <c r="F98" s="72"/>
      <c r="G98" s="71"/>
      <c r="H98" s="72"/>
      <c r="I98" s="72"/>
      <c r="J98" s="67"/>
      <c r="CE98" s="14"/>
    </row>
    <row r="99" spans="2:83">
      <c r="B99" s="74"/>
      <c r="D99" s="71"/>
      <c r="E99" s="72"/>
      <c r="F99" s="72"/>
      <c r="G99" s="71"/>
      <c r="H99" s="72"/>
      <c r="I99" s="72"/>
      <c r="CE99" s="14"/>
    </row>
    <row r="100" spans="2:83">
      <c r="B100" s="74"/>
      <c r="D100" s="71"/>
      <c r="E100" s="72"/>
      <c r="F100" s="72"/>
      <c r="G100" s="71"/>
      <c r="H100" s="72"/>
      <c r="I100" s="72"/>
      <c r="CE100" s="14"/>
    </row>
    <row r="101" spans="2:83">
      <c r="B101" s="74"/>
      <c r="D101" s="71"/>
      <c r="E101" s="72"/>
      <c r="F101" s="72"/>
      <c r="G101" s="71"/>
      <c r="H101" s="72"/>
      <c r="I101" s="72"/>
      <c r="CE101" s="14"/>
    </row>
    <row r="102" spans="2:83">
      <c r="B102" s="74"/>
      <c r="D102" s="71"/>
      <c r="E102" s="72"/>
      <c r="F102" s="72"/>
      <c r="G102" s="71"/>
      <c r="H102" s="72"/>
      <c r="I102" s="72"/>
    </row>
    <row r="103" spans="2:83">
      <c r="B103" s="74"/>
      <c r="D103" s="71"/>
      <c r="E103" s="72"/>
      <c r="F103" s="72"/>
      <c r="G103" s="71"/>
      <c r="H103" s="72"/>
      <c r="I103" s="72"/>
      <c r="BY103" s="387"/>
      <c r="BZ103" s="387"/>
      <c r="CA103" s="387"/>
      <c r="CB103" s="387"/>
      <c r="CC103" s="387"/>
      <c r="CD103" s="387"/>
    </row>
    <row r="104" spans="2:83">
      <c r="B104" s="74"/>
      <c r="D104" s="71"/>
      <c r="E104" s="72"/>
      <c r="F104" s="72"/>
      <c r="G104" s="71"/>
      <c r="H104" s="72"/>
      <c r="I104" s="72"/>
      <c r="BY104" s="386"/>
      <c r="BZ104" s="386"/>
      <c r="CA104" s="386"/>
      <c r="CB104" s="386"/>
      <c r="CC104" s="386"/>
      <c r="CD104" s="386"/>
    </row>
    <row r="105" spans="2:83">
      <c r="B105" s="74"/>
      <c r="D105" s="71"/>
      <c r="E105" s="72"/>
      <c r="F105" s="72"/>
      <c r="G105" s="71"/>
      <c r="H105" s="72"/>
      <c r="I105" s="72"/>
    </row>
    <row r="106" spans="2:83">
      <c r="B106" s="74"/>
      <c r="D106" s="71"/>
      <c r="E106" s="72"/>
      <c r="F106" s="72"/>
      <c r="G106" s="71"/>
      <c r="H106" s="72"/>
      <c r="I106" s="72"/>
    </row>
    <row r="107" spans="2:83">
      <c r="D107" s="75"/>
      <c r="E107" s="75"/>
      <c r="F107" s="76"/>
    </row>
  </sheetData>
  <mergeCells count="1">
    <mergeCell ref="B95:BN95"/>
  </mergeCells>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F8:CU15 CG6:CT6 CF7:CR7 CU7 CM19:CU33 CM34:CT34 CF37:CU39 CM36:CT36 C16:BW16 CV6:CV15 CV19:CV34 CW6:CW15 CX7:CX15 CX19:CX40 BW6:BY6 CW19:CW34" formulaRange="1"/>
    <ignoredError sqref="CH51:CU51 CF35:CL35 CU18" formula="1"/>
    <ignoredError sqref="CF16:CL16 CF36:CL36 CF34:CL34 CF18:CL18 CF19:CL33 CF17:CL17 CX18 CX16 CX17 CW16:CW18 CV17:CV18 CU16:CV16 CM16:CT16 CM18:CT18 CM17:CU17" formula="1" formulaRange="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23"/>
  </sheetPr>
  <dimension ref="C1:CZ753"/>
  <sheetViews>
    <sheetView showGridLines="0" zoomScaleNormal="100" workbookViewId="0">
      <pane xSplit="3" ySplit="5" topLeftCell="CA6" activePane="bottomRight" state="frozen"/>
      <selection pane="topRight" activeCell="E97" sqref="E97"/>
      <selection pane="bottomLeft" activeCell="E97" sqref="E97"/>
      <selection pane="bottomRight" activeCell="CE42" sqref="CE42"/>
    </sheetView>
  </sheetViews>
  <sheetFormatPr defaultColWidth="8" defaultRowHeight="12" outlineLevelCol="1"/>
  <cols>
    <col min="1" max="1" width="2.7109375" style="4" customWidth="1"/>
    <col min="2" max="2" width="7.85546875" style="4" customWidth="1"/>
    <col min="3" max="3" width="42.5703125" style="4" customWidth="1"/>
    <col min="4" max="14" width="13.7109375" style="4" customWidth="1"/>
    <col min="15" max="18" width="13.140625" style="4" customWidth="1"/>
    <col min="19" max="27" width="13.140625" style="73" customWidth="1"/>
    <col min="28" max="30" width="11.5703125" style="4" customWidth="1"/>
    <col min="31" max="34" width="12.28515625" style="4" customWidth="1"/>
    <col min="35" max="57" width="14.140625" style="4" customWidth="1"/>
    <col min="58" max="59" width="14" style="4" customWidth="1"/>
    <col min="60" max="63" width="11" style="4" customWidth="1"/>
    <col min="64" max="66" width="13.140625" style="4" customWidth="1"/>
    <col min="67" max="67" width="13.42578125" style="4" customWidth="1"/>
    <col min="68" max="73" width="11" style="4" customWidth="1"/>
    <col min="74" max="74" width="13.5703125" style="4" customWidth="1"/>
    <col min="75" max="83" width="13.5703125" style="347" customWidth="1"/>
    <col min="84" max="84" width="13.42578125" style="390" bestFit="1" customWidth="1"/>
    <col min="85" max="98" width="10.140625" style="4" customWidth="1" outlineLevel="1"/>
    <col min="99" max="99" width="11.140625" style="4" customWidth="1" outlineLevel="1"/>
    <col min="100" max="100" width="11.140625" style="4" customWidth="1"/>
    <col min="101" max="102" width="11" style="4" customWidth="1"/>
    <col min="103" max="103" width="11" style="4" bestFit="1" customWidth="1"/>
    <col min="104" max="104" width="11" style="390" bestFit="1" customWidth="1"/>
    <col min="105" max="16384" width="8" style="4"/>
  </cols>
  <sheetData>
    <row r="1" spans="3:104" ht="15.75" customHeight="1">
      <c r="C1" s="2"/>
      <c r="S1" s="4"/>
      <c r="T1" s="4"/>
      <c r="U1" s="4"/>
      <c r="V1" s="4"/>
      <c r="W1" s="4"/>
      <c r="X1" s="4"/>
      <c r="Y1" s="4"/>
      <c r="Z1" s="4"/>
      <c r="AA1" s="4"/>
    </row>
    <row r="2" spans="3:104" ht="15.75" customHeight="1">
      <c r="C2" s="121"/>
      <c r="F2" s="122"/>
      <c r="S2" s="4"/>
      <c r="T2" s="4"/>
      <c r="U2" s="4"/>
      <c r="V2" s="4"/>
      <c r="W2" s="4"/>
      <c r="X2" s="4"/>
      <c r="Y2" s="4"/>
      <c r="Z2" s="4"/>
      <c r="AA2" s="4"/>
    </row>
    <row r="3" spans="3:104" ht="15.75" customHeight="1">
      <c r="D3" s="19"/>
      <c r="E3" s="19"/>
      <c r="F3" s="122"/>
      <c r="G3" s="19"/>
      <c r="H3" s="19"/>
      <c r="I3" s="19"/>
      <c r="J3" s="19"/>
      <c r="S3" s="4"/>
      <c r="T3" s="4"/>
      <c r="U3" s="4"/>
      <c r="V3" s="4"/>
      <c r="W3" s="4"/>
      <c r="X3" s="4"/>
      <c r="Y3" s="4"/>
      <c r="Z3" s="4"/>
      <c r="AA3" s="4"/>
    </row>
    <row r="4" spans="3:104" ht="15.75" customHeight="1">
      <c r="D4" s="123"/>
      <c r="E4" s="123"/>
      <c r="F4" s="123"/>
      <c r="G4" s="123"/>
      <c r="H4" s="123"/>
      <c r="I4" s="123"/>
      <c r="J4" s="123"/>
      <c r="S4" s="4"/>
      <c r="T4" s="4"/>
      <c r="U4" s="4"/>
      <c r="V4" s="4"/>
      <c r="W4" s="4"/>
      <c r="X4" s="4"/>
      <c r="Y4" s="4"/>
      <c r="Z4" s="4"/>
      <c r="AA4" s="4"/>
      <c r="AG4" s="124"/>
      <c r="AI4" s="124"/>
      <c r="AK4" s="124"/>
      <c r="AL4" s="124"/>
      <c r="AO4" s="124"/>
      <c r="AP4" s="124"/>
      <c r="AT4" s="124"/>
      <c r="BD4" s="124"/>
      <c r="BF4" s="124"/>
      <c r="BG4" s="124"/>
      <c r="BH4" s="124"/>
      <c r="BJ4" s="124"/>
      <c r="BK4" s="124"/>
      <c r="BL4" s="124"/>
      <c r="BM4" s="124"/>
      <c r="BN4" s="124"/>
      <c r="BO4" s="124"/>
    </row>
    <row r="5" spans="3:104">
      <c r="C5" s="8" t="str">
        <f>IF(Portfolio!$CE$3=SOURCE!$A$1,SOURCE!D119,SOURCE!E119)</f>
        <v>Balanço Patrimonial</v>
      </c>
      <c r="D5" s="84">
        <v>38777</v>
      </c>
      <c r="E5" s="84">
        <v>38869</v>
      </c>
      <c r="F5" s="84">
        <v>38961</v>
      </c>
      <c r="G5" s="84">
        <v>39052</v>
      </c>
      <c r="H5" s="84">
        <v>39142</v>
      </c>
      <c r="I5" s="84">
        <v>39234</v>
      </c>
      <c r="J5" s="84">
        <v>39326</v>
      </c>
      <c r="K5" s="84">
        <v>39417</v>
      </c>
      <c r="L5" s="84">
        <v>39508</v>
      </c>
      <c r="M5" s="84">
        <v>39600</v>
      </c>
      <c r="N5" s="84">
        <v>39692</v>
      </c>
      <c r="O5" s="84">
        <v>39783</v>
      </c>
      <c r="P5" s="84">
        <v>39814</v>
      </c>
      <c r="Q5" s="84">
        <v>39965</v>
      </c>
      <c r="R5" s="84">
        <v>40057</v>
      </c>
      <c r="S5" s="84">
        <v>40148</v>
      </c>
      <c r="T5" s="84">
        <v>40238</v>
      </c>
      <c r="U5" s="84">
        <v>40330</v>
      </c>
      <c r="V5" s="84">
        <v>40422</v>
      </c>
      <c r="W5" s="84">
        <v>40513</v>
      </c>
      <c r="X5" s="84">
        <v>40603</v>
      </c>
      <c r="Y5" s="84">
        <v>40695</v>
      </c>
      <c r="Z5" s="84">
        <v>40787</v>
      </c>
      <c r="AA5" s="84">
        <v>40878</v>
      </c>
      <c r="AB5" s="84">
        <v>40969</v>
      </c>
      <c r="AC5" s="84">
        <v>41061</v>
      </c>
      <c r="AD5" s="84">
        <v>41153</v>
      </c>
      <c r="AE5" s="84">
        <v>41244</v>
      </c>
      <c r="AF5" s="84">
        <v>41334</v>
      </c>
      <c r="AG5" s="84">
        <v>41426</v>
      </c>
      <c r="AH5" s="84">
        <v>41518</v>
      </c>
      <c r="AI5" s="84">
        <v>41609</v>
      </c>
      <c r="AJ5" s="84">
        <v>41699</v>
      </c>
      <c r="AK5" s="84">
        <v>41791</v>
      </c>
      <c r="AL5" s="84">
        <v>41883</v>
      </c>
      <c r="AM5" s="84">
        <v>41974</v>
      </c>
      <c r="AN5" s="84">
        <v>42064</v>
      </c>
      <c r="AO5" s="84">
        <v>42156</v>
      </c>
      <c r="AP5" s="84">
        <v>42248</v>
      </c>
      <c r="AQ5" s="84">
        <v>42339</v>
      </c>
      <c r="AR5" s="84">
        <v>42430</v>
      </c>
      <c r="AS5" s="84">
        <v>42522</v>
      </c>
      <c r="AT5" s="84">
        <v>42614</v>
      </c>
      <c r="AU5" s="84">
        <v>42705</v>
      </c>
      <c r="AV5" s="84">
        <v>42795</v>
      </c>
      <c r="AW5" s="84">
        <v>42887</v>
      </c>
      <c r="AX5" s="84">
        <v>42979</v>
      </c>
      <c r="AY5" s="84">
        <v>43070</v>
      </c>
      <c r="AZ5" s="84">
        <v>43160</v>
      </c>
      <c r="BA5" s="84">
        <v>43252</v>
      </c>
      <c r="BB5" s="84">
        <v>43344</v>
      </c>
      <c r="BC5" s="84">
        <v>43435</v>
      </c>
      <c r="BD5" s="84">
        <v>43525</v>
      </c>
      <c r="BE5" s="84">
        <v>43617</v>
      </c>
      <c r="BF5" s="84">
        <v>43709</v>
      </c>
      <c r="BG5" s="84">
        <v>43800</v>
      </c>
      <c r="BH5" s="84">
        <v>43891</v>
      </c>
      <c r="BI5" s="84">
        <v>43983</v>
      </c>
      <c r="BJ5" s="84">
        <v>44075</v>
      </c>
      <c r="BK5" s="84">
        <v>44166</v>
      </c>
      <c r="BL5" s="84">
        <v>44256</v>
      </c>
      <c r="BM5" s="84">
        <v>44348</v>
      </c>
      <c r="BN5" s="84">
        <v>44460</v>
      </c>
      <c r="BO5" s="84">
        <v>44531</v>
      </c>
      <c r="BP5" s="84">
        <v>44621</v>
      </c>
      <c r="BQ5" s="84">
        <v>44713</v>
      </c>
      <c r="BR5" s="84">
        <v>44805</v>
      </c>
      <c r="BS5" s="84">
        <v>44896</v>
      </c>
      <c r="BT5" s="84">
        <v>44986</v>
      </c>
      <c r="BU5" s="84">
        <v>45078</v>
      </c>
      <c r="BV5" s="84">
        <v>45170</v>
      </c>
      <c r="BW5" s="84">
        <v>45261</v>
      </c>
      <c r="BX5" s="84">
        <v>45352</v>
      </c>
      <c r="BY5" s="84">
        <v>45444</v>
      </c>
      <c r="BZ5" s="84">
        <v>45536</v>
      </c>
      <c r="CA5" s="84">
        <v>45627</v>
      </c>
      <c r="CB5" s="84">
        <v>45717</v>
      </c>
      <c r="CC5" s="84">
        <v>45809</v>
      </c>
      <c r="CD5" s="84">
        <v>45901</v>
      </c>
      <c r="CE5" s="84">
        <v>45992</v>
      </c>
      <c r="CG5" s="235">
        <v>2006</v>
      </c>
      <c r="CH5" s="235">
        <v>2007</v>
      </c>
      <c r="CI5" s="235">
        <v>2008</v>
      </c>
      <c r="CJ5" s="235">
        <v>2009</v>
      </c>
      <c r="CK5" s="235">
        <v>2010</v>
      </c>
      <c r="CL5" s="235">
        <v>2011</v>
      </c>
      <c r="CM5" s="235">
        <v>2012</v>
      </c>
      <c r="CN5" s="235">
        <v>2013</v>
      </c>
      <c r="CO5" s="235">
        <v>2014</v>
      </c>
      <c r="CP5" s="235">
        <v>2015</v>
      </c>
      <c r="CQ5" s="235">
        <v>2016</v>
      </c>
      <c r="CR5" s="235">
        <v>2017</v>
      </c>
      <c r="CS5" s="235">
        <v>2018</v>
      </c>
      <c r="CT5" s="235">
        <v>2019</v>
      </c>
      <c r="CU5" s="235">
        <v>2020</v>
      </c>
      <c r="CV5" s="235">
        <v>2021</v>
      </c>
      <c r="CW5" s="235">
        <v>2022</v>
      </c>
      <c r="CX5" s="235">
        <v>2023</v>
      </c>
      <c r="CY5" s="235">
        <v>2024</v>
      </c>
      <c r="CZ5" s="235">
        <v>2025</v>
      </c>
    </row>
    <row r="6" spans="3:104">
      <c r="C6" s="4" t="str">
        <f>IF(Portfolio!$CE$3=SOURCE!$A$1,SOURCE!D120,SOURCE!E120)</f>
        <v/>
      </c>
      <c r="D6" s="37"/>
      <c r="E6" s="37"/>
      <c r="F6" s="37"/>
      <c r="G6" s="37"/>
      <c r="H6" s="37"/>
      <c r="I6" s="37"/>
      <c r="J6" s="37"/>
      <c r="K6" s="37"/>
      <c r="L6" s="37"/>
      <c r="M6" s="37"/>
      <c r="N6" s="37"/>
      <c r="Q6" s="37"/>
      <c r="S6" s="4"/>
      <c r="T6" s="186"/>
      <c r="U6" s="186"/>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7"/>
      <c r="BB6" s="187"/>
      <c r="BC6" s="187"/>
      <c r="BD6" s="187"/>
    </row>
    <row r="7" spans="3:104">
      <c r="C7" s="125" t="str">
        <f>IF(Portfolio!$CE$3=SOURCE!$A$1,SOURCE!D121,SOURCE!E121)</f>
        <v>ATIVO</v>
      </c>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348"/>
      <c r="BX7" s="348"/>
      <c r="BY7" s="348"/>
      <c r="BZ7" s="348"/>
      <c r="CA7" s="348"/>
      <c r="CB7" s="348"/>
      <c r="CC7" s="348"/>
      <c r="CD7" s="348"/>
      <c r="CE7" s="348"/>
      <c r="CG7" s="125" t="str">
        <f>IF(Portfolio!$CE$3=SOURCE!$A$1,SOURCE!D121,SOURCE!E121)</f>
        <v>ATIVO</v>
      </c>
      <c r="CH7" s="126"/>
      <c r="CI7" s="126"/>
      <c r="CJ7" s="126"/>
      <c r="CK7" s="126"/>
      <c r="CL7" s="126"/>
      <c r="CM7" s="126"/>
      <c r="CN7" s="126"/>
      <c r="CO7" s="126"/>
      <c r="CP7" s="126"/>
      <c r="CQ7" s="126"/>
      <c r="CR7" s="126"/>
      <c r="CS7" s="126"/>
      <c r="CT7" s="126"/>
      <c r="CU7" s="126"/>
      <c r="CV7" s="126"/>
      <c r="CW7" s="126"/>
      <c r="CX7" s="126"/>
      <c r="CY7" s="126"/>
      <c r="CZ7" s="126"/>
    </row>
    <row r="8" spans="3:104">
      <c r="C8" s="127"/>
      <c r="D8" s="37"/>
      <c r="E8" s="37"/>
      <c r="F8" s="37"/>
      <c r="G8" s="37"/>
      <c r="H8" s="37"/>
      <c r="I8" s="37"/>
      <c r="J8" s="37"/>
      <c r="K8" s="37"/>
      <c r="L8" s="37"/>
      <c r="M8" s="37"/>
      <c r="N8" s="37"/>
      <c r="Q8" s="37"/>
      <c r="S8" s="4"/>
      <c r="T8" s="4"/>
      <c r="U8" s="4"/>
      <c r="V8" s="4"/>
      <c r="W8" s="4"/>
      <c r="X8" s="4"/>
      <c r="Y8" s="4"/>
      <c r="Z8" s="4"/>
      <c r="AA8" s="4"/>
      <c r="CZ8" s="4"/>
    </row>
    <row r="9" spans="3:104">
      <c r="C9" s="56" t="str">
        <f>IF(Portfolio!$CE$3=SOURCE!$A$1,SOURCE!D123,SOURCE!E123)</f>
        <v>Ativo Circulante</v>
      </c>
      <c r="D9" s="13"/>
      <c r="E9" s="13"/>
      <c r="F9" s="13"/>
      <c r="G9" s="13"/>
      <c r="H9" s="13"/>
      <c r="I9" s="13"/>
      <c r="J9" s="13"/>
      <c r="K9" s="37"/>
      <c r="L9" s="37"/>
      <c r="M9" s="37"/>
      <c r="N9" s="37"/>
      <c r="Q9" s="37"/>
      <c r="S9" s="4"/>
      <c r="T9" s="4"/>
      <c r="U9" s="4"/>
      <c r="V9" s="4"/>
      <c r="W9" s="4"/>
      <c r="X9" s="4"/>
      <c r="Y9" s="4"/>
      <c r="Z9" s="4"/>
      <c r="AA9" s="4"/>
      <c r="CZ9" s="4"/>
    </row>
    <row r="10" spans="3:104">
      <c r="C10" s="12" t="str">
        <f>IF(Portfolio!$CE$3=SOURCE!$A$1,SOURCE!D124,SOURCE!E124)</f>
        <v>Disponibilidades e valores equivalentes</v>
      </c>
      <c r="D10" s="22">
        <v>26739.073039999999</v>
      </c>
      <c r="E10" s="13">
        <v>232630.71436000004</v>
      </c>
      <c r="F10" s="13">
        <v>59841.31532999999</v>
      </c>
      <c r="G10" s="13">
        <v>10598</v>
      </c>
      <c r="H10" s="13">
        <v>11268.266220000001</v>
      </c>
      <c r="I10" s="13">
        <v>12038.911109999997</v>
      </c>
      <c r="J10" s="13">
        <v>475242.83587000001</v>
      </c>
      <c r="K10" s="13">
        <v>416444.53324000002</v>
      </c>
      <c r="L10" s="13">
        <v>362595.5</v>
      </c>
      <c r="M10" s="13">
        <v>263892.89481500001</v>
      </c>
      <c r="N10" s="13">
        <v>114715.74385000001</v>
      </c>
      <c r="O10" s="13">
        <v>167585.34209999998</v>
      </c>
      <c r="P10" s="13">
        <v>187212.70923000001</v>
      </c>
      <c r="Q10" s="13">
        <v>187337.03130999999</v>
      </c>
      <c r="R10" s="128">
        <v>796793.64121000003</v>
      </c>
      <c r="S10" s="129">
        <v>827967</v>
      </c>
      <c r="T10" s="22">
        <v>980467.27326499997</v>
      </c>
      <c r="U10" s="22">
        <v>933010.70103</v>
      </c>
      <c r="V10" s="22">
        <v>840118</v>
      </c>
      <c r="W10" s="22">
        <v>794839</v>
      </c>
      <c r="X10" s="22">
        <v>784726</v>
      </c>
      <c r="Y10" s="22">
        <v>559467</v>
      </c>
      <c r="Z10" s="22">
        <v>532860</v>
      </c>
      <c r="AA10" s="22">
        <v>558343</v>
      </c>
      <c r="AB10" s="22">
        <v>655034</v>
      </c>
      <c r="AC10" s="22">
        <v>445938</v>
      </c>
      <c r="AD10" s="22">
        <v>324230</v>
      </c>
      <c r="AE10" s="22">
        <v>395001</v>
      </c>
      <c r="AF10" s="22">
        <v>231400</v>
      </c>
      <c r="AG10" s="22">
        <v>453224.44438999996</v>
      </c>
      <c r="AH10" s="22">
        <v>533099</v>
      </c>
      <c r="AI10" s="22">
        <v>351542</v>
      </c>
      <c r="AJ10" s="22">
        <v>253758.93470499999</v>
      </c>
      <c r="AK10" s="22">
        <v>195027.38811</v>
      </c>
      <c r="AL10" s="22">
        <v>213032.38139</v>
      </c>
      <c r="AM10" s="22">
        <v>338322.33194</v>
      </c>
      <c r="AN10" s="22">
        <v>412875.12093999999</v>
      </c>
      <c r="AO10" s="22">
        <v>275804.98944500001</v>
      </c>
      <c r="AP10" s="22">
        <v>263401.89670500002</v>
      </c>
      <c r="AQ10" s="22">
        <v>382105.55251000007</v>
      </c>
      <c r="AR10" s="22">
        <v>464141.90412000014</v>
      </c>
      <c r="AS10" s="22">
        <v>334482.46019999997</v>
      </c>
      <c r="AT10" s="22">
        <v>679771.49019000004</v>
      </c>
      <c r="AU10" s="22">
        <v>479725.84434499999</v>
      </c>
      <c r="AV10" s="22">
        <v>1116712.8020350002</v>
      </c>
      <c r="AW10" s="22">
        <v>1015785.81163</v>
      </c>
      <c r="AX10" s="22">
        <v>1081400.4761950001</v>
      </c>
      <c r="AY10" s="22">
        <v>906347.30083000008</v>
      </c>
      <c r="AZ10" s="22">
        <v>775831.35315999994</v>
      </c>
      <c r="BA10" s="22">
        <v>983941.88618000003</v>
      </c>
      <c r="BB10" s="22">
        <v>852393.283895</v>
      </c>
      <c r="BC10" s="22">
        <v>866236.60880999989</v>
      </c>
      <c r="BD10" s="22">
        <v>1014233.8290950001</v>
      </c>
      <c r="BE10" s="13">
        <v>922117.11973000003</v>
      </c>
      <c r="BF10" s="13">
        <v>986378.78098000004</v>
      </c>
      <c r="BG10" s="13">
        <v>913881.57984000002</v>
      </c>
      <c r="BH10" s="13">
        <v>1149259.9331299998</v>
      </c>
      <c r="BI10" s="13">
        <v>1100124.3890249999</v>
      </c>
      <c r="BJ10" s="13">
        <v>1836421.1424800011</v>
      </c>
      <c r="BK10" s="13">
        <v>1235469.9601100001</v>
      </c>
      <c r="BL10" s="13">
        <v>1182157.5528200003</v>
      </c>
      <c r="BM10" s="13">
        <v>1144925.1566599999</v>
      </c>
      <c r="BN10" s="13">
        <v>1179864.3680399999</v>
      </c>
      <c r="BO10" s="13">
        <v>783316.89094999991</v>
      </c>
      <c r="BP10" s="223">
        <v>896590.55820500012</v>
      </c>
      <c r="BQ10" s="22">
        <v>965794.2424450001</v>
      </c>
      <c r="BR10" s="22">
        <v>1157812.0050150002</v>
      </c>
      <c r="BS10" s="22">
        <v>1028185.3049549999</v>
      </c>
      <c r="BT10" s="22">
        <v>1143390.4411449996</v>
      </c>
      <c r="BU10" s="22">
        <v>720821.99462000001</v>
      </c>
      <c r="BV10" s="22">
        <v>737498.63129500009</v>
      </c>
      <c r="BW10" s="13">
        <v>1175379.8576100001</v>
      </c>
      <c r="BX10" s="13">
        <v>1157173.4661899998</v>
      </c>
      <c r="BY10" s="13">
        <v>996707.35733000014</v>
      </c>
      <c r="BZ10" s="13">
        <v>1422476.8039300004</v>
      </c>
      <c r="CA10" s="22">
        <v>1191613.59219</v>
      </c>
      <c r="CB10" s="22">
        <v>1243663.4492800001</v>
      </c>
      <c r="CC10" s="22">
        <f>'[1]BAL DRE - RI'!$F$5</f>
        <v>742292.91466999985</v>
      </c>
      <c r="CD10" s="22">
        <v>1061915.6734500001</v>
      </c>
      <c r="CE10" s="22">
        <v>771862.73752999993</v>
      </c>
      <c r="CF10" s="22"/>
      <c r="CG10" s="13">
        <f>+G10</f>
        <v>10598</v>
      </c>
      <c r="CH10" s="13">
        <f>+K10</f>
        <v>416444.53324000002</v>
      </c>
      <c r="CI10" s="13">
        <f>+O10</f>
        <v>167585.34209999998</v>
      </c>
      <c r="CJ10" s="13">
        <f>+S10</f>
        <v>827967</v>
      </c>
      <c r="CK10" s="13">
        <f>+W10</f>
        <v>794839</v>
      </c>
      <c r="CL10" s="13">
        <f>+AA10</f>
        <v>558343</v>
      </c>
      <c r="CM10" s="13">
        <f>+AE10</f>
        <v>395001</v>
      </c>
      <c r="CN10" s="13">
        <f>+AI10</f>
        <v>351542</v>
      </c>
      <c r="CO10" s="13">
        <f>+AM10</f>
        <v>338322.33194</v>
      </c>
      <c r="CP10" s="13">
        <f>+AQ10</f>
        <v>382105.55251000007</v>
      </c>
      <c r="CQ10" s="13">
        <f>+AU10</f>
        <v>479725.84434499999</v>
      </c>
      <c r="CR10" s="13">
        <f>+AY10</f>
        <v>906347.30083000008</v>
      </c>
      <c r="CS10" s="13">
        <f>+BC10</f>
        <v>866236.60880999989</v>
      </c>
      <c r="CT10" s="13">
        <f>+BG10</f>
        <v>913881.57984000002</v>
      </c>
      <c r="CU10" s="13">
        <f>+BK10</f>
        <v>1235469.9601100001</v>
      </c>
      <c r="CV10" s="13">
        <f>+BO10</f>
        <v>783316.89094999991</v>
      </c>
      <c r="CW10" s="13">
        <f>+BS10</f>
        <v>1028185.3049549999</v>
      </c>
      <c r="CX10" s="13">
        <f>BW10</f>
        <v>1175379.8576100001</v>
      </c>
      <c r="CY10" s="13">
        <f>CA10</f>
        <v>1191613.59219</v>
      </c>
      <c r="CZ10" s="13">
        <f>CE10</f>
        <v>771862.73752999993</v>
      </c>
    </row>
    <row r="11" spans="3:104">
      <c r="C11" s="12" t="str">
        <f>IF(Portfolio!$CE$3=SOURCE!$A$1,SOURCE!D125,SOURCE!E125)</f>
        <v>Contas a receber</v>
      </c>
      <c r="D11" s="22">
        <v>38134.270329999999</v>
      </c>
      <c r="E11" s="13">
        <v>40421.438430000002</v>
      </c>
      <c r="F11" s="13">
        <v>36071.950689999983</v>
      </c>
      <c r="G11" s="130">
        <v>52593</v>
      </c>
      <c r="H11" s="13">
        <v>52000.126760000006</v>
      </c>
      <c r="I11" s="13">
        <v>45996.345349999996</v>
      </c>
      <c r="J11" s="13">
        <v>58829.661639999998</v>
      </c>
      <c r="K11" s="13">
        <v>80220.422920000012</v>
      </c>
      <c r="L11" s="13">
        <v>64620.313950000025</v>
      </c>
      <c r="M11" s="13">
        <v>77440.81802999998</v>
      </c>
      <c r="N11" s="13">
        <v>75246.228605000011</v>
      </c>
      <c r="O11" s="13">
        <v>99529.107309999978</v>
      </c>
      <c r="P11" s="13">
        <v>91334.394004999995</v>
      </c>
      <c r="Q11" s="13">
        <v>88673.910209999987</v>
      </c>
      <c r="R11" s="128">
        <v>88549.281389999989</v>
      </c>
      <c r="S11" s="129">
        <v>115117.44587000001</v>
      </c>
      <c r="T11" s="22">
        <v>98589.23</v>
      </c>
      <c r="U11" s="22">
        <v>116307</v>
      </c>
      <c r="V11" s="22">
        <v>132998</v>
      </c>
      <c r="W11" s="22">
        <v>180122</v>
      </c>
      <c r="X11" s="22">
        <v>150708</v>
      </c>
      <c r="Y11" s="22">
        <v>168683</v>
      </c>
      <c r="Z11" s="22">
        <v>179108</v>
      </c>
      <c r="AA11" s="22">
        <v>219219</v>
      </c>
      <c r="AB11" s="22">
        <v>194177</v>
      </c>
      <c r="AC11" s="22">
        <v>207495</v>
      </c>
      <c r="AD11" s="22">
        <v>204170</v>
      </c>
      <c r="AE11" s="22">
        <v>219592</v>
      </c>
      <c r="AF11" s="22">
        <v>174262</v>
      </c>
      <c r="AG11" s="22">
        <v>182034.64636499996</v>
      </c>
      <c r="AH11" s="22">
        <v>200139</v>
      </c>
      <c r="AI11" s="22">
        <v>247689</v>
      </c>
      <c r="AJ11" s="22">
        <v>240764.569025</v>
      </c>
      <c r="AK11" s="22">
        <v>263093.057845</v>
      </c>
      <c r="AL11" s="22">
        <v>277997.68344500009</v>
      </c>
      <c r="AM11" s="22">
        <v>350423.20814499998</v>
      </c>
      <c r="AN11" s="22">
        <v>321297.05193999998</v>
      </c>
      <c r="AO11" s="22">
        <v>319007.20785499999</v>
      </c>
      <c r="AP11" s="22">
        <v>236122.99238499999</v>
      </c>
      <c r="AQ11" s="22">
        <v>273071.12572000013</v>
      </c>
      <c r="AR11" s="22">
        <v>237762.77252000003</v>
      </c>
      <c r="AS11" s="22">
        <v>258317.67268000008</v>
      </c>
      <c r="AT11" s="22">
        <v>259738.10624500003</v>
      </c>
      <c r="AU11" s="22">
        <v>302176.79581500008</v>
      </c>
      <c r="AV11" s="22">
        <v>247513.38599000001</v>
      </c>
      <c r="AW11" s="22">
        <v>250585.27858500002</v>
      </c>
      <c r="AX11" s="22">
        <v>249370.87789000006</v>
      </c>
      <c r="AY11" s="22">
        <v>282935.8142449999</v>
      </c>
      <c r="AZ11" s="22">
        <v>229742.35629500003</v>
      </c>
      <c r="BA11" s="22">
        <v>245737.53729999994</v>
      </c>
      <c r="BB11" s="22">
        <v>262666.93462999997</v>
      </c>
      <c r="BC11" s="22">
        <v>293049.85588500003</v>
      </c>
      <c r="BD11" s="22">
        <v>240794.58151999989</v>
      </c>
      <c r="BE11" s="13">
        <v>266974.52829500003</v>
      </c>
      <c r="BF11" s="13">
        <v>254216.18894500006</v>
      </c>
      <c r="BG11" s="13">
        <v>291747.07845500001</v>
      </c>
      <c r="BH11" s="13">
        <v>220542.69816499995</v>
      </c>
      <c r="BI11" s="13">
        <v>367077.59108500002</v>
      </c>
      <c r="BJ11" s="13">
        <v>484846.91798500001</v>
      </c>
      <c r="BK11" s="13">
        <v>509597.34709000005</v>
      </c>
      <c r="BL11" s="13">
        <v>447005.19216999994</v>
      </c>
      <c r="BM11" s="13">
        <v>505495.238855</v>
      </c>
      <c r="BN11" s="13">
        <v>503102.98663</v>
      </c>
      <c r="BO11" s="13">
        <v>542513.44570500008</v>
      </c>
      <c r="BP11" s="223">
        <v>451815.66592000006</v>
      </c>
      <c r="BQ11" s="22">
        <v>439034.98693000013</v>
      </c>
      <c r="BR11" s="22">
        <v>422206.86793000007</v>
      </c>
      <c r="BS11" s="22">
        <v>471426.78539500007</v>
      </c>
      <c r="BT11" s="22">
        <v>367139.76864000008</v>
      </c>
      <c r="BU11" s="22">
        <v>386313.87251000013</v>
      </c>
      <c r="BV11" s="22">
        <v>407392.501705</v>
      </c>
      <c r="BW11" s="13">
        <v>471625.3433399999</v>
      </c>
      <c r="BX11" s="13">
        <v>408008.66340000002</v>
      </c>
      <c r="BY11" s="13">
        <v>428254.14291000023</v>
      </c>
      <c r="BZ11" s="13">
        <v>456136.13076000009</v>
      </c>
      <c r="CA11" s="22">
        <v>650027.72535000008</v>
      </c>
      <c r="CB11" s="22">
        <v>559391.45944000001</v>
      </c>
      <c r="CC11" s="22">
        <f>'[1]BAL DRE - RI'!$F$6</f>
        <v>707591.05408999999</v>
      </c>
      <c r="CD11" s="22">
        <v>734271.54757000005</v>
      </c>
      <c r="CE11" s="22">
        <v>828340.05615999969</v>
      </c>
      <c r="CF11" s="22"/>
      <c r="CG11" s="13">
        <f t="shared" ref="CG11:CG21" si="0">+G11</f>
        <v>52593</v>
      </c>
      <c r="CH11" s="13">
        <f t="shared" ref="CH11:CH21" si="1">+K11</f>
        <v>80220.422920000012</v>
      </c>
      <c r="CI11" s="13">
        <f t="shared" ref="CI11:CI21" si="2">+O11</f>
        <v>99529.107309999978</v>
      </c>
      <c r="CJ11" s="13">
        <f t="shared" ref="CJ11:CJ21" si="3">+S11</f>
        <v>115117.44587000001</v>
      </c>
      <c r="CK11" s="13">
        <f t="shared" ref="CK11:CK21" si="4">+W11</f>
        <v>180122</v>
      </c>
      <c r="CL11" s="13">
        <f t="shared" ref="CL11:CL21" si="5">+AA11</f>
        <v>219219</v>
      </c>
      <c r="CM11" s="13">
        <f t="shared" ref="CM11:CM21" si="6">+AE11</f>
        <v>219592</v>
      </c>
      <c r="CN11" s="13">
        <f t="shared" ref="CN11:CN21" si="7">+AI11</f>
        <v>247689</v>
      </c>
      <c r="CO11" s="13">
        <f t="shared" ref="CO11:CO21" si="8">+AM11</f>
        <v>350423.20814499998</v>
      </c>
      <c r="CP11" s="13">
        <f t="shared" ref="CP11:CP21" si="9">+AQ11</f>
        <v>273071.12572000013</v>
      </c>
      <c r="CQ11" s="13">
        <f t="shared" ref="CQ11:CQ21" si="10">+AU11</f>
        <v>302176.79581500008</v>
      </c>
      <c r="CR11" s="13">
        <f t="shared" ref="CR11:CR21" si="11">+AY11</f>
        <v>282935.8142449999</v>
      </c>
      <c r="CS11" s="13">
        <f t="shared" ref="CS11:CS21" si="12">+BC11</f>
        <v>293049.85588500003</v>
      </c>
      <c r="CT11" s="13">
        <f t="shared" ref="CT11:CT21" si="13">+BG11</f>
        <v>291747.07845500001</v>
      </c>
      <c r="CU11" s="13">
        <f t="shared" ref="CU11:CU21" si="14">+BK11</f>
        <v>509597.34709000005</v>
      </c>
      <c r="CV11" s="13">
        <f t="shared" ref="CV11:CV21" si="15">+BO11</f>
        <v>542513.44570500008</v>
      </c>
      <c r="CW11" s="13">
        <f t="shared" ref="CW11:CW74" si="16">+BS11</f>
        <v>471426.78539500007</v>
      </c>
      <c r="CX11" s="13">
        <f t="shared" ref="CX11:CX21" si="17">BW11</f>
        <v>471625.3433399999</v>
      </c>
      <c r="CY11" s="13">
        <f t="shared" ref="CY11:CY19" si="18">CA11</f>
        <v>650027.72535000008</v>
      </c>
      <c r="CZ11" s="13">
        <f t="shared" ref="CZ11:CZ20" si="19">CE11</f>
        <v>828340.05615999969</v>
      </c>
    </row>
    <row r="12" spans="3:104">
      <c r="C12" s="12" t="str">
        <f>IF(Portfolio!$CE$3=SOURCE!$A$1,SOURCE!D126,SOURCE!E126)</f>
        <v>Terrenos e imóveis a comercializar</v>
      </c>
      <c r="D12" s="22">
        <v>0</v>
      </c>
      <c r="E12" s="13">
        <v>0</v>
      </c>
      <c r="F12" s="13">
        <v>0</v>
      </c>
      <c r="G12" s="130">
        <v>0</v>
      </c>
      <c r="H12" s="13">
        <v>0</v>
      </c>
      <c r="I12" s="13">
        <v>0</v>
      </c>
      <c r="J12" s="13">
        <v>0</v>
      </c>
      <c r="K12" s="13">
        <v>0</v>
      </c>
      <c r="L12" s="13">
        <v>0</v>
      </c>
      <c r="M12" s="13">
        <v>0</v>
      </c>
      <c r="N12" s="13">
        <v>0</v>
      </c>
      <c r="O12" s="13">
        <v>0</v>
      </c>
      <c r="P12" s="13">
        <v>0</v>
      </c>
      <c r="Q12" s="13">
        <v>0</v>
      </c>
      <c r="R12" s="128">
        <v>0</v>
      </c>
      <c r="S12" s="129">
        <v>0</v>
      </c>
      <c r="T12" s="22">
        <v>0</v>
      </c>
      <c r="U12" s="22">
        <v>0</v>
      </c>
      <c r="V12" s="22">
        <v>0</v>
      </c>
      <c r="W12" s="22">
        <v>0</v>
      </c>
      <c r="X12" s="22">
        <v>0</v>
      </c>
      <c r="Y12" s="22">
        <v>0</v>
      </c>
      <c r="Z12" s="22">
        <v>0</v>
      </c>
      <c r="AA12" s="22">
        <v>0</v>
      </c>
      <c r="AB12" s="22">
        <v>91236</v>
      </c>
      <c r="AC12" s="22">
        <v>107318</v>
      </c>
      <c r="AD12" s="22">
        <v>135588</v>
      </c>
      <c r="AE12" s="22">
        <v>166084</v>
      </c>
      <c r="AF12" s="22">
        <v>195116</v>
      </c>
      <c r="AG12" s="22">
        <v>228701.88535999999</v>
      </c>
      <c r="AH12" s="22">
        <v>151166</v>
      </c>
      <c r="AI12" s="22">
        <v>159994</v>
      </c>
      <c r="AJ12" s="22">
        <v>163638.19769999999</v>
      </c>
      <c r="AK12" s="22">
        <v>166529.02361999999</v>
      </c>
      <c r="AL12" s="22">
        <v>157647.42055000001</v>
      </c>
      <c r="AM12" s="22">
        <v>156419.63310000004</v>
      </c>
      <c r="AN12" s="22">
        <v>158462.45238000006</v>
      </c>
      <c r="AO12" s="22">
        <v>73982.04180118932</v>
      </c>
      <c r="AP12" s="22">
        <v>75878.781272071952</v>
      </c>
      <c r="AQ12" s="22">
        <v>72527.332372071949</v>
      </c>
      <c r="AR12" s="22">
        <v>71329.928211249993</v>
      </c>
      <c r="AS12" s="22">
        <v>71944.756012500002</v>
      </c>
      <c r="AT12" s="22">
        <v>69814.639013749984</v>
      </c>
      <c r="AU12" s="22">
        <v>47221.79372500001</v>
      </c>
      <c r="AV12" s="22">
        <v>46730.710282499997</v>
      </c>
      <c r="AW12" s="22">
        <v>49550.651194999991</v>
      </c>
      <c r="AX12" s="22">
        <v>37473.992697499998</v>
      </c>
      <c r="AY12" s="22">
        <v>35958.792959999992</v>
      </c>
      <c r="AZ12" s="22">
        <v>38001.60312</v>
      </c>
      <c r="BA12" s="22">
        <v>36382.44356</v>
      </c>
      <c r="BB12" s="22">
        <v>35930.28645</v>
      </c>
      <c r="BC12" s="22">
        <v>36414.976230000007</v>
      </c>
      <c r="BD12" s="22">
        <v>36692.782709999999</v>
      </c>
      <c r="BE12" s="13">
        <v>36531.284140000003</v>
      </c>
      <c r="BF12" s="13">
        <v>37325.171780000004</v>
      </c>
      <c r="BG12" s="13">
        <v>25737.152200000004</v>
      </c>
      <c r="BH12" s="13">
        <v>24540.463339999998</v>
      </c>
      <c r="BI12" s="13">
        <v>237955.96393</v>
      </c>
      <c r="BJ12" s="13">
        <v>24127.56897</v>
      </c>
      <c r="BK12" s="13">
        <v>16331.467710000001</v>
      </c>
      <c r="BL12" s="13">
        <v>50130</v>
      </c>
      <c r="BM12" s="13">
        <v>54244.625679999997</v>
      </c>
      <c r="BN12" s="13">
        <v>55706.807789999999</v>
      </c>
      <c r="BO12" s="13">
        <v>66436.505710000012</v>
      </c>
      <c r="BP12" s="223">
        <v>47118.333619999998</v>
      </c>
      <c r="BQ12" s="22">
        <v>46009.244359999997</v>
      </c>
      <c r="BR12" s="22">
        <v>47838.252670000002</v>
      </c>
      <c r="BS12" s="22">
        <v>106388.79711</v>
      </c>
      <c r="BT12" s="22">
        <v>119531.31095999999</v>
      </c>
      <c r="BU12" s="22">
        <v>125508.35728</v>
      </c>
      <c r="BV12" s="22">
        <v>130836.39432000001</v>
      </c>
      <c r="BW12" s="13">
        <v>142371.33726999999</v>
      </c>
      <c r="BX12" s="13">
        <v>159129.46862999996</v>
      </c>
      <c r="BY12" s="13">
        <v>157013.60822999995</v>
      </c>
      <c r="BZ12" s="13">
        <v>211726.19069999998</v>
      </c>
      <c r="CA12" s="22">
        <v>150409.12902000002</v>
      </c>
      <c r="CB12" s="22">
        <v>171923.88342000003</v>
      </c>
      <c r="CC12" s="22">
        <f>'[1]BAL DRE - RI'!$F$7</f>
        <v>145779.52597999995</v>
      </c>
      <c r="CD12" s="22">
        <v>146332.09754000002</v>
      </c>
      <c r="CE12" s="22">
        <v>151439.56228000001</v>
      </c>
      <c r="CF12" s="22"/>
      <c r="CG12" s="13">
        <f t="shared" si="0"/>
        <v>0</v>
      </c>
      <c r="CH12" s="13">
        <f t="shared" si="1"/>
        <v>0</v>
      </c>
      <c r="CI12" s="13">
        <f t="shared" si="2"/>
        <v>0</v>
      </c>
      <c r="CJ12" s="13">
        <f t="shared" si="3"/>
        <v>0</v>
      </c>
      <c r="CK12" s="13">
        <f t="shared" si="4"/>
        <v>0</v>
      </c>
      <c r="CL12" s="13">
        <f t="shared" si="5"/>
        <v>0</v>
      </c>
      <c r="CM12" s="13">
        <f t="shared" si="6"/>
        <v>166084</v>
      </c>
      <c r="CN12" s="13">
        <f t="shared" si="7"/>
        <v>159994</v>
      </c>
      <c r="CO12" s="13">
        <f t="shared" si="8"/>
        <v>156419.63310000004</v>
      </c>
      <c r="CP12" s="13">
        <f t="shared" si="9"/>
        <v>72527.332372071949</v>
      </c>
      <c r="CQ12" s="13">
        <f t="shared" si="10"/>
        <v>47221.79372500001</v>
      </c>
      <c r="CR12" s="13">
        <f t="shared" si="11"/>
        <v>35958.792959999992</v>
      </c>
      <c r="CS12" s="13">
        <f t="shared" si="12"/>
        <v>36414.976230000007</v>
      </c>
      <c r="CT12" s="13">
        <f t="shared" si="13"/>
        <v>25737.152200000004</v>
      </c>
      <c r="CU12" s="13">
        <f t="shared" si="14"/>
        <v>16331.467710000001</v>
      </c>
      <c r="CV12" s="13">
        <f t="shared" si="15"/>
        <v>66436.505710000012</v>
      </c>
      <c r="CW12" s="13">
        <f t="shared" si="16"/>
        <v>106388.79711</v>
      </c>
      <c r="CX12" s="13">
        <f t="shared" si="17"/>
        <v>142371.33726999999</v>
      </c>
      <c r="CY12" s="13">
        <f t="shared" si="18"/>
        <v>150409.12902000002</v>
      </c>
      <c r="CZ12" s="13">
        <f t="shared" si="19"/>
        <v>151439.56228000001</v>
      </c>
    </row>
    <row r="13" spans="3:104">
      <c r="C13" s="12" t="str">
        <f>IF(Portfolio!$CE$3=SOURCE!$A$1,SOURCE!D127,SOURCE!E127)</f>
        <v>Valores a receber</v>
      </c>
      <c r="D13" s="22">
        <v>2491</v>
      </c>
      <c r="E13" s="13">
        <v>2650.90942</v>
      </c>
      <c r="F13" s="13">
        <v>2709.0343299999995</v>
      </c>
      <c r="G13" s="130">
        <v>1353</v>
      </c>
      <c r="H13" s="22">
        <v>1113.0829099999999</v>
      </c>
      <c r="I13" s="22">
        <v>896.67041999999992</v>
      </c>
      <c r="J13" s="22">
        <v>816.98309999999981</v>
      </c>
      <c r="K13" s="13">
        <v>0</v>
      </c>
      <c r="L13" s="13">
        <v>0</v>
      </c>
      <c r="M13" s="13">
        <v>0</v>
      </c>
      <c r="N13" s="13">
        <v>0</v>
      </c>
      <c r="O13" s="13">
        <v>0</v>
      </c>
      <c r="P13" s="13">
        <v>0</v>
      </c>
      <c r="Q13" s="13">
        <v>0</v>
      </c>
      <c r="R13" s="128">
        <v>0</v>
      </c>
      <c r="S13" s="129">
        <v>0</v>
      </c>
      <c r="T13" s="22">
        <v>0</v>
      </c>
      <c r="U13" s="22">
        <v>0</v>
      </c>
      <c r="V13" s="22">
        <v>0</v>
      </c>
      <c r="W13" s="22">
        <v>0</v>
      </c>
      <c r="X13" s="22">
        <v>0</v>
      </c>
      <c r="Y13" s="22">
        <v>0</v>
      </c>
      <c r="Z13" s="22">
        <v>0</v>
      </c>
      <c r="AA13" s="22">
        <v>0</v>
      </c>
      <c r="AB13" s="22">
        <v>0</v>
      </c>
      <c r="AC13" s="22">
        <v>0</v>
      </c>
      <c r="AD13" s="22">
        <v>0</v>
      </c>
      <c r="AE13" s="22">
        <v>0</v>
      </c>
      <c r="AF13" s="22">
        <v>0</v>
      </c>
      <c r="AG13" s="22">
        <v>0</v>
      </c>
      <c r="AH13" s="22">
        <v>0</v>
      </c>
      <c r="AI13" s="22">
        <v>0</v>
      </c>
      <c r="AJ13" s="22">
        <v>0</v>
      </c>
      <c r="AK13" s="22">
        <v>0</v>
      </c>
      <c r="AL13" s="22">
        <v>0</v>
      </c>
      <c r="AM13" s="22">
        <v>0</v>
      </c>
      <c r="AN13" s="22">
        <v>0</v>
      </c>
      <c r="AO13" s="22">
        <v>0</v>
      </c>
      <c r="AP13" s="22">
        <v>0</v>
      </c>
      <c r="AQ13" s="22">
        <v>0</v>
      </c>
      <c r="AR13" s="22">
        <v>0</v>
      </c>
      <c r="AS13" s="22">
        <v>0</v>
      </c>
      <c r="AT13" s="22">
        <v>0</v>
      </c>
      <c r="AU13" s="22">
        <v>0</v>
      </c>
      <c r="AV13" s="22">
        <v>0</v>
      </c>
      <c r="AW13" s="22">
        <v>0</v>
      </c>
      <c r="AX13" s="22">
        <v>0</v>
      </c>
      <c r="AY13" s="22">
        <v>0</v>
      </c>
      <c r="AZ13" s="22">
        <v>0</v>
      </c>
      <c r="BA13" s="22">
        <v>0</v>
      </c>
      <c r="BB13" s="22">
        <v>0</v>
      </c>
      <c r="BC13" s="22">
        <v>0</v>
      </c>
      <c r="BD13" s="22">
        <v>0</v>
      </c>
      <c r="BE13" s="13">
        <v>0</v>
      </c>
      <c r="BF13" s="13">
        <v>0</v>
      </c>
      <c r="BG13" s="13">
        <v>0</v>
      </c>
      <c r="BH13" s="13">
        <v>0</v>
      </c>
      <c r="BI13" s="13">
        <v>0</v>
      </c>
      <c r="BJ13" s="13">
        <v>0</v>
      </c>
      <c r="BK13" s="13">
        <v>0</v>
      </c>
      <c r="BL13" s="13">
        <v>0</v>
      </c>
      <c r="BM13" s="13">
        <v>0</v>
      </c>
      <c r="BN13" s="13"/>
      <c r="BO13" s="13"/>
      <c r="BP13" s="223"/>
      <c r="BQ13" s="22"/>
      <c r="BR13" s="22"/>
      <c r="BS13" s="22"/>
      <c r="BT13" s="22">
        <v>0</v>
      </c>
      <c r="BU13" s="22"/>
      <c r="BV13" s="22"/>
      <c r="BW13" s="13"/>
      <c r="BX13" s="13"/>
      <c r="BY13" s="13"/>
      <c r="BZ13" s="13"/>
      <c r="CA13" s="22"/>
      <c r="CB13" s="22"/>
      <c r="CC13" s="22"/>
      <c r="CD13" s="22"/>
      <c r="CE13" s="22"/>
      <c r="CF13" s="22"/>
      <c r="CG13" s="13">
        <f t="shared" si="0"/>
        <v>1353</v>
      </c>
      <c r="CH13" s="13">
        <f t="shared" si="1"/>
        <v>0</v>
      </c>
      <c r="CI13" s="13">
        <f t="shared" si="2"/>
        <v>0</v>
      </c>
      <c r="CJ13" s="13">
        <f t="shared" si="3"/>
        <v>0</v>
      </c>
      <c r="CK13" s="13">
        <f t="shared" si="4"/>
        <v>0</v>
      </c>
      <c r="CL13" s="13">
        <f t="shared" si="5"/>
        <v>0</v>
      </c>
      <c r="CM13" s="13">
        <f t="shared" si="6"/>
        <v>0</v>
      </c>
      <c r="CN13" s="13">
        <f t="shared" si="7"/>
        <v>0</v>
      </c>
      <c r="CO13" s="13">
        <f t="shared" si="8"/>
        <v>0</v>
      </c>
      <c r="CP13" s="13">
        <f t="shared" si="9"/>
        <v>0</v>
      </c>
      <c r="CQ13" s="13">
        <f t="shared" si="10"/>
        <v>0</v>
      </c>
      <c r="CR13" s="13">
        <f t="shared" si="11"/>
        <v>0</v>
      </c>
      <c r="CS13" s="13">
        <f t="shared" si="12"/>
        <v>0</v>
      </c>
      <c r="CT13" s="13">
        <f t="shared" si="13"/>
        <v>0</v>
      </c>
      <c r="CU13" s="13">
        <f t="shared" si="14"/>
        <v>0</v>
      </c>
      <c r="CV13" s="13">
        <f t="shared" si="15"/>
        <v>0</v>
      </c>
      <c r="CW13" s="13">
        <f t="shared" si="16"/>
        <v>0</v>
      </c>
      <c r="CX13" s="13">
        <f t="shared" si="17"/>
        <v>0</v>
      </c>
      <c r="CY13" s="13">
        <f t="shared" si="18"/>
        <v>0</v>
      </c>
      <c r="CZ13" s="13">
        <f t="shared" si="19"/>
        <v>0</v>
      </c>
    </row>
    <row r="14" spans="3:104">
      <c r="C14" s="12" t="str">
        <f>IF(Portfolio!$CE$3=SOURCE!$A$1,SOURCE!D128,SOURCE!E128)</f>
        <v>Empréstimos e adiantamentos diversos</v>
      </c>
      <c r="D14" s="22">
        <v>0</v>
      </c>
      <c r="E14" s="13">
        <v>0</v>
      </c>
      <c r="F14" s="13">
        <v>5026.0660599999992</v>
      </c>
      <c r="G14" s="130">
        <v>3002</v>
      </c>
      <c r="H14" s="22">
        <v>0</v>
      </c>
      <c r="I14" s="22">
        <v>0</v>
      </c>
      <c r="J14" s="22">
        <v>0</v>
      </c>
      <c r="K14" s="13">
        <v>3087.13175</v>
      </c>
      <c r="L14" s="13">
        <v>28108.225329999997</v>
      </c>
      <c r="M14" s="13">
        <v>2839.1582000000003</v>
      </c>
      <c r="N14" s="13">
        <v>5469.8939600000003</v>
      </c>
      <c r="O14" s="13">
        <v>18495.880670000002</v>
      </c>
      <c r="P14" s="13">
        <v>16450.038649999999</v>
      </c>
      <c r="Q14" s="13">
        <v>19830.92772</v>
      </c>
      <c r="R14" s="128">
        <v>35785.352290000003</v>
      </c>
      <c r="S14" s="129">
        <v>30984.972145</v>
      </c>
      <c r="T14" s="22">
        <v>21470.513814999995</v>
      </c>
      <c r="U14" s="22">
        <v>21300.25562</v>
      </c>
      <c r="V14" s="22">
        <v>21471</v>
      </c>
      <c r="W14" s="22">
        <v>17177</v>
      </c>
      <c r="X14" s="22">
        <v>19887</v>
      </c>
      <c r="Y14" s="22">
        <v>21920</v>
      </c>
      <c r="Z14" s="22">
        <v>19162</v>
      </c>
      <c r="AA14" s="22">
        <v>22817</v>
      </c>
      <c r="AB14" s="22">
        <v>21801</v>
      </c>
      <c r="AC14" s="22">
        <v>18247</v>
      </c>
      <c r="AD14" s="22">
        <v>0</v>
      </c>
      <c r="AE14" s="22">
        <v>0</v>
      </c>
      <c r="AF14" s="22">
        <v>0</v>
      </c>
      <c r="AG14" s="22">
        <v>0</v>
      </c>
      <c r="AH14" s="22">
        <v>0</v>
      </c>
      <c r="AI14" s="22">
        <v>0</v>
      </c>
      <c r="AJ14" s="22">
        <v>0</v>
      </c>
      <c r="AK14" s="22">
        <v>0</v>
      </c>
      <c r="AL14" s="22">
        <v>0</v>
      </c>
      <c r="AM14" s="22">
        <v>0</v>
      </c>
      <c r="AN14" s="22">
        <v>0</v>
      </c>
      <c r="AO14" s="22">
        <v>0</v>
      </c>
      <c r="AP14" s="22">
        <v>0</v>
      </c>
      <c r="AQ14" s="22">
        <v>0</v>
      </c>
      <c r="AR14" s="22">
        <v>0</v>
      </c>
      <c r="AS14" s="22">
        <v>0</v>
      </c>
      <c r="AT14" s="22">
        <v>0</v>
      </c>
      <c r="AU14" s="22">
        <v>0</v>
      </c>
      <c r="AV14" s="22">
        <v>0</v>
      </c>
      <c r="AW14" s="22">
        <v>0</v>
      </c>
      <c r="AX14" s="22">
        <v>0</v>
      </c>
      <c r="AY14" s="22">
        <v>0</v>
      </c>
      <c r="AZ14" s="22">
        <v>0</v>
      </c>
      <c r="BA14" s="22">
        <v>0</v>
      </c>
      <c r="BB14" s="22">
        <v>0</v>
      </c>
      <c r="BC14" s="22">
        <v>0</v>
      </c>
      <c r="BD14" s="22">
        <v>0</v>
      </c>
      <c r="BE14" s="13">
        <v>0</v>
      </c>
      <c r="BF14" s="13">
        <v>0</v>
      </c>
      <c r="BG14" s="13">
        <v>0</v>
      </c>
      <c r="BH14" s="13">
        <v>0</v>
      </c>
      <c r="BI14" s="13">
        <v>0</v>
      </c>
      <c r="BJ14" s="13">
        <v>0</v>
      </c>
      <c r="BK14" s="13">
        <v>0</v>
      </c>
      <c r="BL14" s="13">
        <v>0</v>
      </c>
      <c r="BM14" s="13">
        <v>0</v>
      </c>
      <c r="BN14" s="13"/>
      <c r="BO14" s="13"/>
      <c r="BP14" s="223"/>
      <c r="BQ14" s="22"/>
      <c r="BR14" s="22"/>
      <c r="BS14" s="22"/>
      <c r="BT14" s="22">
        <v>0</v>
      </c>
      <c r="BU14" s="22"/>
      <c r="BV14" s="22"/>
      <c r="BW14" s="13"/>
      <c r="BX14" s="13"/>
      <c r="BY14" s="13"/>
      <c r="BZ14" s="13"/>
      <c r="CA14" s="22"/>
      <c r="CB14" s="22"/>
      <c r="CC14" s="22"/>
      <c r="CD14" s="22"/>
      <c r="CE14" s="22"/>
      <c r="CF14" s="22"/>
      <c r="CG14" s="13">
        <f t="shared" si="0"/>
        <v>3002</v>
      </c>
      <c r="CH14" s="13">
        <f t="shared" si="1"/>
        <v>3087.13175</v>
      </c>
      <c r="CI14" s="13">
        <f t="shared" si="2"/>
        <v>18495.880670000002</v>
      </c>
      <c r="CJ14" s="13">
        <f t="shared" si="3"/>
        <v>30984.972145</v>
      </c>
      <c r="CK14" s="13">
        <f t="shared" si="4"/>
        <v>17177</v>
      </c>
      <c r="CL14" s="13">
        <f t="shared" si="5"/>
        <v>22817</v>
      </c>
      <c r="CM14" s="13">
        <f t="shared" si="6"/>
        <v>0</v>
      </c>
      <c r="CN14" s="13">
        <f t="shared" si="7"/>
        <v>0</v>
      </c>
      <c r="CO14" s="13">
        <f t="shared" si="8"/>
        <v>0</v>
      </c>
      <c r="CP14" s="13">
        <f t="shared" si="9"/>
        <v>0</v>
      </c>
      <c r="CQ14" s="13">
        <f t="shared" si="10"/>
        <v>0</v>
      </c>
      <c r="CR14" s="13">
        <f t="shared" si="11"/>
        <v>0</v>
      </c>
      <c r="CS14" s="13">
        <f t="shared" si="12"/>
        <v>0</v>
      </c>
      <c r="CT14" s="13">
        <f t="shared" si="13"/>
        <v>0</v>
      </c>
      <c r="CU14" s="13">
        <f t="shared" si="14"/>
        <v>0</v>
      </c>
      <c r="CV14" s="13">
        <f t="shared" si="15"/>
        <v>0</v>
      </c>
      <c r="CW14" s="13">
        <f t="shared" si="16"/>
        <v>0</v>
      </c>
      <c r="CX14" s="13">
        <f t="shared" si="17"/>
        <v>0</v>
      </c>
      <c r="CY14" s="13">
        <f t="shared" si="18"/>
        <v>0</v>
      </c>
      <c r="CZ14" s="13">
        <f t="shared" si="19"/>
        <v>0</v>
      </c>
    </row>
    <row r="15" spans="3:104">
      <c r="C15" s="12" t="str">
        <f>IF(Portfolio!$CE$3=SOURCE!$A$1,SOURCE!D129,SOURCE!E129)</f>
        <v>Partes relacionadas</v>
      </c>
      <c r="D15" s="22">
        <v>8959.2508899999993</v>
      </c>
      <c r="E15" s="13">
        <v>6045.5051199999989</v>
      </c>
      <c r="F15" s="13">
        <v>0</v>
      </c>
      <c r="G15" s="130">
        <v>1209</v>
      </c>
      <c r="H15" s="13">
        <v>5116.1792699999987</v>
      </c>
      <c r="I15" s="13">
        <v>41849.917740000004</v>
      </c>
      <c r="J15" s="13">
        <v>3883.5647199999999</v>
      </c>
      <c r="K15" s="13">
        <v>0</v>
      </c>
      <c r="L15" s="13">
        <v>0</v>
      </c>
      <c r="M15" s="13">
        <v>0</v>
      </c>
      <c r="N15" s="13">
        <v>0</v>
      </c>
      <c r="O15" s="13">
        <v>0</v>
      </c>
      <c r="P15" s="13">
        <v>0</v>
      </c>
      <c r="Q15" s="13"/>
      <c r="R15" s="128">
        <v>0</v>
      </c>
      <c r="S15" s="129">
        <v>0</v>
      </c>
      <c r="T15" s="22">
        <v>0</v>
      </c>
      <c r="U15" s="22"/>
      <c r="V15" s="22"/>
      <c r="W15" s="22">
        <v>0</v>
      </c>
      <c r="X15" s="22">
        <v>0</v>
      </c>
      <c r="Y15" s="22">
        <v>0</v>
      </c>
      <c r="Z15" s="22">
        <v>0</v>
      </c>
      <c r="AA15" s="22">
        <v>0</v>
      </c>
      <c r="AB15" s="22">
        <v>0</v>
      </c>
      <c r="AC15" s="22">
        <v>0</v>
      </c>
      <c r="AD15" s="22">
        <v>21197</v>
      </c>
      <c r="AE15" s="22">
        <v>14963</v>
      </c>
      <c r="AF15" s="22">
        <v>6803</v>
      </c>
      <c r="AG15" s="22">
        <v>6103</v>
      </c>
      <c r="AH15" s="22">
        <v>3657</v>
      </c>
      <c r="AI15" s="22">
        <v>2882</v>
      </c>
      <c r="AJ15" s="22">
        <v>2639.6916399999982</v>
      </c>
      <c r="AK15" s="22">
        <v>2721.9139800000003</v>
      </c>
      <c r="AL15" s="22">
        <v>2537.5411800000011</v>
      </c>
      <c r="AM15" s="22">
        <v>2485.7729099999983</v>
      </c>
      <c r="AN15" s="22">
        <v>2139.2766899999997</v>
      </c>
      <c r="AO15" s="22">
        <v>2288.4849999999997</v>
      </c>
      <c r="AP15" s="22">
        <v>2563.3794800000014</v>
      </c>
      <c r="AQ15" s="22">
        <v>3872.6091699999997</v>
      </c>
      <c r="AR15" s="22">
        <v>4323.1844500000025</v>
      </c>
      <c r="AS15" s="22">
        <v>4352.2112699999989</v>
      </c>
      <c r="AT15" s="22">
        <v>6636.370719999999</v>
      </c>
      <c r="AU15" s="22">
        <v>6168.7432600000002</v>
      </c>
      <c r="AV15" s="22">
        <v>5568.5265099999997</v>
      </c>
      <c r="AW15" s="22">
        <v>3847.6444999999999</v>
      </c>
      <c r="AX15" s="22">
        <v>3453.7707300000006</v>
      </c>
      <c r="AY15" s="22">
        <v>3536.9155800000021</v>
      </c>
      <c r="AZ15" s="22">
        <v>2759.1673500000015</v>
      </c>
      <c r="BA15" s="22">
        <v>4032.7037700000019</v>
      </c>
      <c r="BB15" s="22">
        <v>4531.0320899999997</v>
      </c>
      <c r="BC15" s="22">
        <v>12338.062349999997</v>
      </c>
      <c r="BD15" s="22">
        <v>15037.441239999998</v>
      </c>
      <c r="BE15" s="13">
        <v>16122.985030000003</v>
      </c>
      <c r="BF15" s="13">
        <v>16189.40302</v>
      </c>
      <c r="BG15" s="13">
        <v>15276.361175</v>
      </c>
      <c r="BH15" s="13">
        <v>16713.182170000007</v>
      </c>
      <c r="BI15" s="13">
        <v>17871.372475</v>
      </c>
      <c r="BJ15" s="13">
        <v>21755.812615000003</v>
      </c>
      <c r="BK15" s="13">
        <v>19717.950375</v>
      </c>
      <c r="BL15" s="13">
        <v>19514.403534999998</v>
      </c>
      <c r="BM15" s="13">
        <v>22907.361684999993</v>
      </c>
      <c r="BN15" s="13">
        <v>23949.383145000003</v>
      </c>
      <c r="BO15" s="13">
        <v>38883.237944999993</v>
      </c>
      <c r="BP15" s="223">
        <v>60834.64355500001</v>
      </c>
      <c r="BQ15" s="22">
        <v>62840.625664999992</v>
      </c>
      <c r="BR15" s="22">
        <v>63252.462594999997</v>
      </c>
      <c r="BS15" s="22">
        <v>66789.100705000004</v>
      </c>
      <c r="BT15" s="22">
        <v>35887.473485000002</v>
      </c>
      <c r="BU15" s="22">
        <v>33970.904200000004</v>
      </c>
      <c r="BV15" s="22">
        <v>36071.567510000001</v>
      </c>
      <c r="BW15" s="13">
        <v>38539.528260000006</v>
      </c>
      <c r="BX15" s="13">
        <v>36376.497320000002</v>
      </c>
      <c r="BY15" s="13">
        <v>40078.15814</v>
      </c>
      <c r="BZ15" s="13">
        <v>40448.813129999995</v>
      </c>
      <c r="CA15" s="22">
        <v>43494.431810000002</v>
      </c>
      <c r="CB15" s="22">
        <v>39970.924559999992</v>
      </c>
      <c r="CC15" s="22">
        <f>'[1]BAL DRE - RI'!$F$8</f>
        <v>41572.860040000007</v>
      </c>
      <c r="CD15" s="22">
        <v>50917.992459999994</v>
      </c>
      <c r="CE15" s="22">
        <v>58672.264749999995</v>
      </c>
      <c r="CF15" s="22"/>
      <c r="CG15" s="13">
        <f t="shared" si="0"/>
        <v>1209</v>
      </c>
      <c r="CH15" s="13">
        <f t="shared" si="1"/>
        <v>0</v>
      </c>
      <c r="CI15" s="13">
        <f t="shared" si="2"/>
        <v>0</v>
      </c>
      <c r="CJ15" s="13">
        <f t="shared" si="3"/>
        <v>0</v>
      </c>
      <c r="CK15" s="13">
        <f t="shared" si="4"/>
        <v>0</v>
      </c>
      <c r="CL15" s="13">
        <f t="shared" si="5"/>
        <v>0</v>
      </c>
      <c r="CM15" s="13">
        <f t="shared" si="6"/>
        <v>14963</v>
      </c>
      <c r="CN15" s="13">
        <f t="shared" si="7"/>
        <v>2882</v>
      </c>
      <c r="CO15" s="13">
        <f t="shared" si="8"/>
        <v>2485.7729099999983</v>
      </c>
      <c r="CP15" s="13">
        <f t="shared" si="9"/>
        <v>3872.6091699999997</v>
      </c>
      <c r="CQ15" s="13">
        <f t="shared" si="10"/>
        <v>6168.7432600000002</v>
      </c>
      <c r="CR15" s="13">
        <f t="shared" si="11"/>
        <v>3536.9155800000021</v>
      </c>
      <c r="CS15" s="13">
        <f t="shared" si="12"/>
        <v>12338.062349999997</v>
      </c>
      <c r="CT15" s="13">
        <f t="shared" si="13"/>
        <v>15276.361175</v>
      </c>
      <c r="CU15" s="13">
        <f t="shared" si="14"/>
        <v>19717.950375</v>
      </c>
      <c r="CV15" s="13">
        <f t="shared" si="15"/>
        <v>38883.237944999993</v>
      </c>
      <c r="CW15" s="13">
        <f t="shared" si="16"/>
        <v>66789.100705000004</v>
      </c>
      <c r="CX15" s="13">
        <f t="shared" si="17"/>
        <v>38539.528260000006</v>
      </c>
      <c r="CY15" s="13">
        <f t="shared" si="18"/>
        <v>43494.431810000002</v>
      </c>
      <c r="CZ15" s="13">
        <f t="shared" si="19"/>
        <v>58672.264749999995</v>
      </c>
    </row>
    <row r="16" spans="3:104">
      <c r="C16" s="12" t="str">
        <f>IF(Portfolio!$CE$3=SOURCE!$A$1,SOURCE!D130,SOURCE!E130)</f>
        <v>Impostos e contribuições sociais a compensar</v>
      </c>
      <c r="D16" s="22">
        <v>21631.509679999999</v>
      </c>
      <c r="E16" s="13">
        <v>10786.0792</v>
      </c>
      <c r="F16" s="13">
        <v>4985.686850000001</v>
      </c>
      <c r="G16" s="130">
        <v>5223.9866800000009</v>
      </c>
      <c r="H16" s="13">
        <v>5846.2197000000015</v>
      </c>
      <c r="I16" s="13">
        <v>6837.4004400000013</v>
      </c>
      <c r="J16" s="13">
        <v>8210.3291999999983</v>
      </c>
      <c r="K16" s="13">
        <v>11383.820530000001</v>
      </c>
      <c r="L16" s="13">
        <v>15444.047340000001</v>
      </c>
      <c r="M16" s="13">
        <v>16882.350115000001</v>
      </c>
      <c r="N16" s="13">
        <v>20401.540615000002</v>
      </c>
      <c r="O16" s="13">
        <v>20197.646334999998</v>
      </c>
      <c r="P16" s="13">
        <v>21090.034239999997</v>
      </c>
      <c r="Q16" s="13">
        <v>22179.155264999998</v>
      </c>
      <c r="R16" s="128">
        <v>34562.565849999999</v>
      </c>
      <c r="S16" s="129">
        <v>38743.59564</v>
      </c>
      <c r="T16" s="22">
        <v>38702.065184999992</v>
      </c>
      <c r="U16" s="22">
        <v>29863.72696</v>
      </c>
      <c r="V16" s="22">
        <v>19823</v>
      </c>
      <c r="W16" s="22">
        <v>21892</v>
      </c>
      <c r="X16" s="22">
        <v>24499</v>
      </c>
      <c r="Y16" s="22">
        <v>40472</v>
      </c>
      <c r="Z16" s="22">
        <v>66444</v>
      </c>
      <c r="AA16" s="22">
        <v>83335</v>
      </c>
      <c r="AB16" s="22">
        <v>90769</v>
      </c>
      <c r="AC16" s="22">
        <v>48631</v>
      </c>
      <c r="AD16" s="22">
        <v>3593</v>
      </c>
      <c r="AE16" s="22">
        <v>28623</v>
      </c>
      <c r="AF16" s="22">
        <v>5649</v>
      </c>
      <c r="AG16" s="22">
        <v>14746</v>
      </c>
      <c r="AH16" s="22">
        <v>16252</v>
      </c>
      <c r="AI16" s="22">
        <v>25910</v>
      </c>
      <c r="AJ16" s="22">
        <v>14206.234169999998</v>
      </c>
      <c r="AK16" s="22">
        <v>2687.8874849999993</v>
      </c>
      <c r="AL16" s="22">
        <v>3355.6862199999996</v>
      </c>
      <c r="AM16" s="22">
        <v>2661</v>
      </c>
      <c r="AN16" s="22">
        <v>3175.0711149999988</v>
      </c>
      <c r="AO16" s="22">
        <v>7769.3479299999999</v>
      </c>
      <c r="AP16" s="22">
        <v>2609</v>
      </c>
      <c r="AQ16" s="22">
        <v>10148.999999999998</v>
      </c>
      <c r="AR16" s="22">
        <v>4392</v>
      </c>
      <c r="AS16" s="22">
        <v>35413.9974</v>
      </c>
      <c r="AT16" s="22">
        <v>7969.2820599999977</v>
      </c>
      <c r="AU16" s="22">
        <v>6559.7450399999943</v>
      </c>
      <c r="AV16" s="22">
        <v>7749.9279700000188</v>
      </c>
      <c r="AW16" s="22">
        <v>41867.081294999996</v>
      </c>
      <c r="AX16" s="22">
        <v>33734.862670000002</v>
      </c>
      <c r="AY16" s="22">
        <v>27689.48778499999</v>
      </c>
      <c r="AZ16" s="22">
        <v>16917.14274499999</v>
      </c>
      <c r="BA16" s="22">
        <v>58167.68683999998</v>
      </c>
      <c r="BB16" s="22">
        <v>42153.724415000004</v>
      </c>
      <c r="BC16" s="22">
        <v>23965.829404999997</v>
      </c>
      <c r="BD16" s="22">
        <v>9127.2850049999979</v>
      </c>
      <c r="BE16" s="13">
        <v>34127.012579999981</v>
      </c>
      <c r="BF16" s="13">
        <v>28340.684324999995</v>
      </c>
      <c r="BG16" s="13">
        <v>17917</v>
      </c>
      <c r="BH16" s="13">
        <v>18950.019444999998</v>
      </c>
      <c r="BI16" s="13">
        <v>134025.98765</v>
      </c>
      <c r="BJ16" s="13">
        <v>84264.160815001247</v>
      </c>
      <c r="BK16" s="13">
        <v>29989.380839999845</v>
      </c>
      <c r="BL16" s="13">
        <v>54762.375029999996</v>
      </c>
      <c r="BM16" s="13">
        <v>43098.625110000008</v>
      </c>
      <c r="BN16" s="13">
        <v>36548.633370000003</v>
      </c>
      <c r="BO16" s="13">
        <v>43295.511980000003</v>
      </c>
      <c r="BP16" s="223">
        <v>67606.680950000009</v>
      </c>
      <c r="BQ16" s="22">
        <v>70651.759720000002</v>
      </c>
      <c r="BR16" s="22">
        <v>78373.033610000013</v>
      </c>
      <c r="BS16" s="22">
        <v>47709.509020000005</v>
      </c>
      <c r="BT16" s="22">
        <v>58712.767830000004</v>
      </c>
      <c r="BU16" s="22">
        <v>59224.863779999985</v>
      </c>
      <c r="BV16" s="22">
        <v>63760.786359999998</v>
      </c>
      <c r="BW16" s="13">
        <v>79386.444090000005</v>
      </c>
      <c r="BX16" s="13">
        <v>69708.124399999986</v>
      </c>
      <c r="BY16" s="13">
        <v>61037.950080000017</v>
      </c>
      <c r="BZ16" s="13">
        <v>57533.172610000009</v>
      </c>
      <c r="CA16" s="22">
        <v>86738.845550000027</v>
      </c>
      <c r="CB16" s="22">
        <v>84534.840769999981</v>
      </c>
      <c r="CC16" s="22">
        <f>SUM('[1]BAL DRE - RI'!$F$9:$F$10)</f>
        <v>92668.102490000019</v>
      </c>
      <c r="CD16" s="22">
        <v>120585.02225000002</v>
      </c>
      <c r="CE16" s="22">
        <v>87950.620620000016</v>
      </c>
      <c r="CF16" s="22"/>
      <c r="CG16" s="13">
        <f t="shared" si="0"/>
        <v>5223.9866800000009</v>
      </c>
      <c r="CH16" s="13">
        <f t="shared" si="1"/>
        <v>11383.820530000001</v>
      </c>
      <c r="CI16" s="13">
        <f t="shared" si="2"/>
        <v>20197.646334999998</v>
      </c>
      <c r="CJ16" s="13">
        <f t="shared" si="3"/>
        <v>38743.59564</v>
      </c>
      <c r="CK16" s="13">
        <f t="shared" si="4"/>
        <v>21892</v>
      </c>
      <c r="CL16" s="13">
        <f t="shared" si="5"/>
        <v>83335</v>
      </c>
      <c r="CM16" s="13">
        <f t="shared" si="6"/>
        <v>28623</v>
      </c>
      <c r="CN16" s="13">
        <f t="shared" si="7"/>
        <v>25910</v>
      </c>
      <c r="CO16" s="13">
        <f t="shared" si="8"/>
        <v>2661</v>
      </c>
      <c r="CP16" s="13">
        <f t="shared" si="9"/>
        <v>10148.999999999998</v>
      </c>
      <c r="CQ16" s="13">
        <f t="shared" si="10"/>
        <v>6559.7450399999943</v>
      </c>
      <c r="CR16" s="13">
        <f t="shared" si="11"/>
        <v>27689.48778499999</v>
      </c>
      <c r="CS16" s="13">
        <f t="shared" si="12"/>
        <v>23965.829404999997</v>
      </c>
      <c r="CT16" s="13">
        <f t="shared" si="13"/>
        <v>17917</v>
      </c>
      <c r="CU16" s="13">
        <f t="shared" si="14"/>
        <v>29989.380839999845</v>
      </c>
      <c r="CV16" s="13">
        <f t="shared" si="15"/>
        <v>43295.511980000003</v>
      </c>
      <c r="CW16" s="13">
        <f t="shared" si="16"/>
        <v>47709.509020000005</v>
      </c>
      <c r="CX16" s="13">
        <f t="shared" si="17"/>
        <v>79386.444090000005</v>
      </c>
      <c r="CY16" s="13">
        <f t="shared" si="18"/>
        <v>86738.845550000027</v>
      </c>
      <c r="CZ16" s="13">
        <f t="shared" si="19"/>
        <v>87950.620620000016</v>
      </c>
    </row>
    <row r="17" spans="3:104">
      <c r="C17" s="12" t="str">
        <f>IF(Portfolio!$CE$3=SOURCE!$A$1,SOURCE!D131,SOURCE!E131)</f>
        <v>Imposto de renda e contribuição social diferidos</v>
      </c>
      <c r="D17" s="22">
        <v>0</v>
      </c>
      <c r="E17" s="13">
        <v>0</v>
      </c>
      <c r="F17" s="13">
        <v>0</v>
      </c>
      <c r="G17" s="130">
        <v>0</v>
      </c>
      <c r="H17" s="13">
        <v>0</v>
      </c>
      <c r="I17" s="13">
        <v>0</v>
      </c>
      <c r="J17" s="13">
        <v>0</v>
      </c>
      <c r="K17" s="13">
        <v>16840</v>
      </c>
      <c r="L17" s="13">
        <v>28506</v>
      </c>
      <c r="M17" s="13">
        <v>28505.63624</v>
      </c>
      <c r="N17" s="13">
        <v>28505.63624</v>
      </c>
      <c r="O17" s="13">
        <v>38704.38678967693</v>
      </c>
      <c r="P17" s="13">
        <v>39491.891330165687</v>
      </c>
      <c r="Q17" s="13">
        <v>39308.471235195197</v>
      </c>
      <c r="R17" s="128">
        <v>60381.629479999996</v>
      </c>
      <c r="S17" s="129">
        <v>0</v>
      </c>
      <c r="T17" s="22">
        <v>0</v>
      </c>
      <c r="U17" s="22">
        <v>0</v>
      </c>
      <c r="V17" s="22">
        <v>0</v>
      </c>
      <c r="W17" s="22">
        <v>0</v>
      </c>
      <c r="X17" s="22">
        <v>0</v>
      </c>
      <c r="Y17" s="22">
        <v>0</v>
      </c>
      <c r="Z17" s="22">
        <v>0</v>
      </c>
      <c r="AA17" s="22">
        <v>0</v>
      </c>
      <c r="AB17" s="22">
        <v>0</v>
      </c>
      <c r="AC17" s="22">
        <v>0</v>
      </c>
      <c r="AD17" s="22">
        <v>0</v>
      </c>
      <c r="AE17" s="22">
        <v>0</v>
      </c>
      <c r="AF17" s="22">
        <v>0</v>
      </c>
      <c r="AG17" s="22">
        <v>0</v>
      </c>
      <c r="AH17" s="22">
        <v>0</v>
      </c>
      <c r="AI17" s="22">
        <v>0</v>
      </c>
      <c r="AJ17" s="22">
        <v>0</v>
      </c>
      <c r="AK17" s="22">
        <v>0</v>
      </c>
      <c r="AL17" s="22">
        <v>0</v>
      </c>
      <c r="AM17" s="22">
        <v>0</v>
      </c>
      <c r="AN17" s="22">
        <v>0</v>
      </c>
      <c r="AO17" s="22">
        <v>0</v>
      </c>
      <c r="AP17" s="22">
        <v>0</v>
      </c>
      <c r="AQ17" s="22">
        <v>0</v>
      </c>
      <c r="AR17" s="22">
        <v>0</v>
      </c>
      <c r="AS17" s="22">
        <v>0</v>
      </c>
      <c r="AT17" s="22">
        <v>0</v>
      </c>
      <c r="AU17" s="22">
        <v>0</v>
      </c>
      <c r="AV17" s="22">
        <v>0</v>
      </c>
      <c r="AW17" s="22">
        <v>0</v>
      </c>
      <c r="AX17" s="22">
        <v>0</v>
      </c>
      <c r="AY17" s="22">
        <v>0</v>
      </c>
      <c r="AZ17" s="22">
        <v>0</v>
      </c>
      <c r="BA17" s="22">
        <v>0</v>
      </c>
      <c r="BB17" s="22">
        <v>0</v>
      </c>
      <c r="BC17" s="22">
        <v>0</v>
      </c>
      <c r="BD17" s="22">
        <v>0</v>
      </c>
      <c r="BE17" s="13">
        <v>0</v>
      </c>
      <c r="BF17" s="13">
        <v>0</v>
      </c>
      <c r="BG17" s="13">
        <v>0</v>
      </c>
      <c r="BH17" s="13">
        <v>0</v>
      </c>
      <c r="BI17" s="13">
        <v>0</v>
      </c>
      <c r="BJ17" s="13">
        <v>0</v>
      </c>
      <c r="BK17" s="13">
        <v>0</v>
      </c>
      <c r="BL17" s="13">
        <v>0</v>
      </c>
      <c r="BM17" s="13">
        <v>0</v>
      </c>
      <c r="BN17" s="13"/>
      <c r="BO17" s="13"/>
      <c r="BP17" s="223"/>
      <c r="BQ17" s="22"/>
      <c r="BR17" s="22"/>
      <c r="BS17" s="22"/>
      <c r="BT17" s="22">
        <v>0</v>
      </c>
      <c r="BU17" s="22"/>
      <c r="BV17" s="22"/>
      <c r="BW17" s="13"/>
      <c r="BX17" s="13"/>
      <c r="BY17" s="13"/>
      <c r="BZ17" s="13"/>
      <c r="CA17" s="22"/>
      <c r="CB17" s="22"/>
      <c r="CC17" s="22"/>
      <c r="CD17" s="22"/>
      <c r="CE17" s="22"/>
      <c r="CF17" s="22"/>
      <c r="CG17" s="13">
        <f t="shared" si="0"/>
        <v>0</v>
      </c>
      <c r="CH17" s="13">
        <f t="shared" si="1"/>
        <v>16840</v>
      </c>
      <c r="CI17" s="13">
        <f t="shared" si="2"/>
        <v>38704.38678967693</v>
      </c>
      <c r="CJ17" s="13">
        <f t="shared" si="3"/>
        <v>0</v>
      </c>
      <c r="CK17" s="13">
        <f t="shared" si="4"/>
        <v>0</v>
      </c>
      <c r="CL17" s="13">
        <f t="shared" si="5"/>
        <v>0</v>
      </c>
      <c r="CM17" s="13">
        <f t="shared" si="6"/>
        <v>0</v>
      </c>
      <c r="CN17" s="13">
        <f t="shared" si="7"/>
        <v>0</v>
      </c>
      <c r="CO17" s="13">
        <f t="shared" si="8"/>
        <v>0</v>
      </c>
      <c r="CP17" s="13">
        <f t="shared" si="9"/>
        <v>0</v>
      </c>
      <c r="CQ17" s="13">
        <f t="shared" si="10"/>
        <v>0</v>
      </c>
      <c r="CR17" s="13">
        <f t="shared" si="11"/>
        <v>0</v>
      </c>
      <c r="CS17" s="13">
        <f t="shared" si="12"/>
        <v>0</v>
      </c>
      <c r="CT17" s="13">
        <f t="shared" si="13"/>
        <v>0</v>
      </c>
      <c r="CU17" s="13">
        <f t="shared" si="14"/>
        <v>0</v>
      </c>
      <c r="CV17" s="13">
        <f t="shared" si="15"/>
        <v>0</v>
      </c>
      <c r="CW17" s="13">
        <f t="shared" si="16"/>
        <v>0</v>
      </c>
      <c r="CX17" s="13">
        <f t="shared" si="17"/>
        <v>0</v>
      </c>
      <c r="CY17" s="13">
        <f t="shared" si="18"/>
        <v>0</v>
      </c>
      <c r="CZ17" s="13">
        <f t="shared" si="19"/>
        <v>0</v>
      </c>
    </row>
    <row r="18" spans="3:104">
      <c r="C18" s="12" t="str">
        <f>IF(Portfolio!$CE$3=SOURCE!$A$1,SOURCE!D132,SOURCE!E132)</f>
        <v>Adiantamentos diversos*</v>
      </c>
      <c r="D18" s="22">
        <v>0</v>
      </c>
      <c r="E18" s="13">
        <v>0</v>
      </c>
      <c r="F18" s="13">
        <v>0</v>
      </c>
      <c r="G18" s="130">
        <v>0</v>
      </c>
      <c r="H18" s="13">
        <v>0</v>
      </c>
      <c r="I18" s="13">
        <v>0</v>
      </c>
      <c r="J18" s="13">
        <v>0</v>
      </c>
      <c r="K18" s="13">
        <v>0</v>
      </c>
      <c r="L18" s="13">
        <v>0</v>
      </c>
      <c r="M18" s="13">
        <v>0</v>
      </c>
      <c r="N18" s="13">
        <v>0</v>
      </c>
      <c r="O18" s="13">
        <v>0</v>
      </c>
      <c r="P18" s="13">
        <v>0</v>
      </c>
      <c r="Q18" s="13">
        <v>0</v>
      </c>
      <c r="R18" s="128">
        <v>0</v>
      </c>
      <c r="S18" s="129">
        <v>0</v>
      </c>
      <c r="T18" s="22">
        <v>0</v>
      </c>
      <c r="U18" s="22">
        <v>0</v>
      </c>
      <c r="V18" s="22">
        <v>0</v>
      </c>
      <c r="W18" s="22">
        <v>0</v>
      </c>
      <c r="X18" s="22">
        <v>0</v>
      </c>
      <c r="Y18" s="22">
        <v>0</v>
      </c>
      <c r="Z18" s="22">
        <v>0</v>
      </c>
      <c r="AA18" s="22">
        <v>0</v>
      </c>
      <c r="AB18" s="22">
        <v>0</v>
      </c>
      <c r="AC18" s="22">
        <v>0</v>
      </c>
      <c r="AD18" s="22">
        <v>0</v>
      </c>
      <c r="AE18" s="22">
        <v>0</v>
      </c>
      <c r="AF18" s="22">
        <v>0</v>
      </c>
      <c r="AG18" s="22">
        <v>0</v>
      </c>
      <c r="AH18" s="22">
        <v>0</v>
      </c>
      <c r="AI18" s="22">
        <v>0</v>
      </c>
      <c r="AJ18" s="22">
        <v>0</v>
      </c>
      <c r="AK18" s="22">
        <v>0</v>
      </c>
      <c r="AL18" s="22">
        <v>33571</v>
      </c>
      <c r="AM18" s="22">
        <v>20945</v>
      </c>
      <c r="AN18" s="22">
        <v>1516</v>
      </c>
      <c r="AO18" s="22">
        <v>1586</v>
      </c>
      <c r="AP18" s="22">
        <v>0</v>
      </c>
      <c r="AQ18" s="22">
        <v>8068</v>
      </c>
      <c r="AR18" s="22">
        <v>2631</v>
      </c>
      <c r="AS18" s="22">
        <v>3710.3</v>
      </c>
      <c r="AT18" s="22">
        <v>5006</v>
      </c>
      <c r="AU18" s="22">
        <v>19699</v>
      </c>
      <c r="AV18" s="22">
        <v>7108.1297599999998</v>
      </c>
      <c r="AW18" s="22">
        <v>3623.8088599999992</v>
      </c>
      <c r="AX18" s="22">
        <v>2957.5769500000001</v>
      </c>
      <c r="AY18" s="22">
        <v>3448.960345</v>
      </c>
      <c r="AZ18" s="22">
        <v>3608.1187099999997</v>
      </c>
      <c r="BA18" s="22">
        <v>4199.4722299999994</v>
      </c>
      <c r="BB18" s="22">
        <v>3692.0088499999997</v>
      </c>
      <c r="BC18" s="22">
        <v>2702.7870600000001</v>
      </c>
      <c r="BD18" s="22">
        <v>0</v>
      </c>
      <c r="BE18" s="13">
        <v>0</v>
      </c>
      <c r="BF18" s="13">
        <v>0</v>
      </c>
      <c r="BG18" s="13">
        <v>0</v>
      </c>
      <c r="BH18" s="13">
        <v>0</v>
      </c>
      <c r="BI18" s="13">
        <v>0</v>
      </c>
      <c r="BJ18" s="13">
        <v>0</v>
      </c>
      <c r="BK18" s="13">
        <v>0</v>
      </c>
      <c r="BL18" s="13">
        <v>0</v>
      </c>
      <c r="BM18" s="13">
        <v>0</v>
      </c>
      <c r="BN18" s="13"/>
      <c r="BO18" s="13"/>
      <c r="BP18" s="223"/>
      <c r="BQ18" s="22"/>
      <c r="BR18" s="22"/>
      <c r="BS18" s="22"/>
      <c r="BT18" s="22">
        <v>0</v>
      </c>
      <c r="BU18" s="22"/>
      <c r="BV18" s="22"/>
      <c r="BW18" s="13"/>
      <c r="BX18" s="13"/>
      <c r="BY18" s="13"/>
      <c r="BZ18" s="13"/>
      <c r="CA18" s="22"/>
      <c r="CB18" s="22"/>
      <c r="CC18" s="22"/>
      <c r="CD18" s="22"/>
      <c r="CE18" s="22"/>
      <c r="CF18" s="22"/>
      <c r="CG18" s="13">
        <f t="shared" si="0"/>
        <v>0</v>
      </c>
      <c r="CH18" s="13">
        <f t="shared" si="1"/>
        <v>0</v>
      </c>
      <c r="CI18" s="13">
        <f t="shared" si="2"/>
        <v>0</v>
      </c>
      <c r="CJ18" s="13">
        <f t="shared" si="3"/>
        <v>0</v>
      </c>
      <c r="CK18" s="13">
        <f t="shared" si="4"/>
        <v>0</v>
      </c>
      <c r="CL18" s="13">
        <f t="shared" si="5"/>
        <v>0</v>
      </c>
      <c r="CM18" s="13">
        <f t="shared" si="6"/>
        <v>0</v>
      </c>
      <c r="CN18" s="13">
        <f t="shared" si="7"/>
        <v>0</v>
      </c>
      <c r="CO18" s="13">
        <f t="shared" si="8"/>
        <v>20945</v>
      </c>
      <c r="CP18" s="13">
        <f t="shared" si="9"/>
        <v>8068</v>
      </c>
      <c r="CQ18" s="13">
        <f t="shared" si="10"/>
        <v>19699</v>
      </c>
      <c r="CR18" s="13">
        <f t="shared" si="11"/>
        <v>3448.960345</v>
      </c>
      <c r="CS18" s="13">
        <f t="shared" si="12"/>
        <v>2702.7870600000001</v>
      </c>
      <c r="CT18" s="13">
        <f t="shared" si="13"/>
        <v>0</v>
      </c>
      <c r="CU18" s="13">
        <f t="shared" si="14"/>
        <v>0</v>
      </c>
      <c r="CV18" s="13">
        <f t="shared" si="15"/>
        <v>0</v>
      </c>
      <c r="CW18" s="13">
        <f t="shared" si="16"/>
        <v>0</v>
      </c>
      <c r="CX18" s="13">
        <f t="shared" si="17"/>
        <v>0</v>
      </c>
      <c r="CY18" s="13">
        <f t="shared" si="18"/>
        <v>0</v>
      </c>
      <c r="CZ18" s="13">
        <f t="shared" si="19"/>
        <v>0</v>
      </c>
    </row>
    <row r="19" spans="3:104">
      <c r="C19" s="12" t="str">
        <f>IF(Portfolio!$CE$3=SOURCE!$A$1,SOURCE!D133,SOURCE!E133)</f>
        <v>Custos diferidos</v>
      </c>
      <c r="D19" s="22">
        <v>0</v>
      </c>
      <c r="E19" s="13">
        <v>0</v>
      </c>
      <c r="F19" s="13">
        <v>0</v>
      </c>
      <c r="G19" s="130">
        <v>0</v>
      </c>
      <c r="H19" s="13">
        <v>0</v>
      </c>
      <c r="I19" s="13">
        <v>0</v>
      </c>
      <c r="J19" s="13">
        <v>0</v>
      </c>
      <c r="K19" s="13">
        <v>0</v>
      </c>
      <c r="L19" s="13">
        <v>0</v>
      </c>
      <c r="M19" s="13">
        <v>0</v>
      </c>
      <c r="N19" s="13">
        <v>0</v>
      </c>
      <c r="O19" s="13">
        <v>0</v>
      </c>
      <c r="P19" s="13">
        <v>0</v>
      </c>
      <c r="Q19" s="13">
        <v>0</v>
      </c>
      <c r="R19" s="128">
        <v>0</v>
      </c>
      <c r="S19" s="129">
        <v>0</v>
      </c>
      <c r="T19" s="22">
        <v>0</v>
      </c>
      <c r="U19" s="22">
        <v>0</v>
      </c>
      <c r="V19" s="22">
        <v>0</v>
      </c>
      <c r="W19" s="22">
        <v>0</v>
      </c>
      <c r="X19" s="22">
        <v>0</v>
      </c>
      <c r="Y19" s="22">
        <v>0</v>
      </c>
      <c r="Z19" s="22">
        <v>0</v>
      </c>
      <c r="AA19" s="22">
        <v>0</v>
      </c>
      <c r="AB19" s="22">
        <v>0</v>
      </c>
      <c r="AC19" s="22">
        <v>0</v>
      </c>
      <c r="AD19" s="22">
        <v>0</v>
      </c>
      <c r="AE19" s="22">
        <v>0</v>
      </c>
      <c r="AF19" s="22">
        <v>0</v>
      </c>
      <c r="AG19" s="22">
        <v>0</v>
      </c>
      <c r="AH19" s="22">
        <v>0</v>
      </c>
      <c r="AI19" s="22">
        <v>0</v>
      </c>
      <c r="AJ19" s="22">
        <v>0</v>
      </c>
      <c r="AK19" s="22">
        <v>0</v>
      </c>
      <c r="AL19" s="22">
        <v>0</v>
      </c>
      <c r="AM19" s="22">
        <v>0</v>
      </c>
      <c r="AN19" s="22">
        <v>0</v>
      </c>
      <c r="AO19" s="22">
        <v>0</v>
      </c>
      <c r="AP19" s="22">
        <v>0</v>
      </c>
      <c r="AQ19" s="22">
        <v>30789.606480000006</v>
      </c>
      <c r="AR19" s="22">
        <v>30921.789975000007</v>
      </c>
      <c r="AS19" s="22">
        <v>33314.940900000001</v>
      </c>
      <c r="AT19" s="22">
        <v>33012.625180000003</v>
      </c>
      <c r="AU19" s="22">
        <v>33829.50088</v>
      </c>
      <c r="AV19" s="22">
        <v>35147.932355000004</v>
      </c>
      <c r="AW19" s="22">
        <v>29491.863430000001</v>
      </c>
      <c r="AX19" s="22">
        <v>30004.657595000001</v>
      </c>
      <c r="AY19" s="22">
        <v>39118.035965000003</v>
      </c>
      <c r="AZ19" s="22">
        <v>33390.888594999997</v>
      </c>
      <c r="BA19" s="22">
        <v>34574.676615000004</v>
      </c>
      <c r="BB19" s="22">
        <v>38832.436259999995</v>
      </c>
      <c r="BC19" s="22">
        <v>40036.06235</v>
      </c>
      <c r="BD19" s="22">
        <v>40231.537880000003</v>
      </c>
      <c r="BE19" s="13">
        <v>40078.370625000003</v>
      </c>
      <c r="BF19" s="13">
        <v>42041.392430000007</v>
      </c>
      <c r="BG19" s="13">
        <v>42769.151655000001</v>
      </c>
      <c r="BH19" s="13">
        <v>41838.126269999993</v>
      </c>
      <c r="BI19" s="13">
        <v>42682.825119999994</v>
      </c>
      <c r="BJ19" s="13">
        <v>42878.866990000002</v>
      </c>
      <c r="BK19" s="13">
        <v>41921.343909999996</v>
      </c>
      <c r="BL19" s="13">
        <v>38752.139040000002</v>
      </c>
      <c r="BM19" s="13">
        <v>39636.609509999995</v>
      </c>
      <c r="BN19" s="13">
        <v>44389.920600000005</v>
      </c>
      <c r="BO19" s="13">
        <v>45680.747889999999</v>
      </c>
      <c r="BP19" s="223">
        <v>40300.460019999999</v>
      </c>
      <c r="BQ19" s="22">
        <v>41539.985480000003</v>
      </c>
      <c r="BR19" s="22">
        <v>44444.48429</v>
      </c>
      <c r="BS19" s="22">
        <v>43425.704689999999</v>
      </c>
      <c r="BT19" s="22">
        <v>39042.032070000001</v>
      </c>
      <c r="BU19" s="22">
        <v>44264.731110000001</v>
      </c>
      <c r="BV19" s="22">
        <v>50709.304685000003</v>
      </c>
      <c r="BW19" s="13">
        <v>51916.469430000005</v>
      </c>
      <c r="BX19" s="13">
        <v>46693.479829999997</v>
      </c>
      <c r="BY19" s="13">
        <v>55835.002660000006</v>
      </c>
      <c r="BZ19" s="13">
        <v>64200.671920000001</v>
      </c>
      <c r="CA19" s="22">
        <v>63447.829720000002</v>
      </c>
      <c r="CB19" s="22">
        <v>62193.748810000005</v>
      </c>
      <c r="CC19" s="22">
        <f>'[1]BAL DRE - RI'!$F$11</f>
        <v>67966.399940000003</v>
      </c>
      <c r="CD19" s="22">
        <v>76544.451659999992</v>
      </c>
      <c r="CE19" s="22">
        <v>83701.269809999998</v>
      </c>
      <c r="CF19" s="22"/>
      <c r="CG19" s="13">
        <f t="shared" si="0"/>
        <v>0</v>
      </c>
      <c r="CH19" s="13">
        <f t="shared" si="1"/>
        <v>0</v>
      </c>
      <c r="CI19" s="13">
        <f t="shared" si="2"/>
        <v>0</v>
      </c>
      <c r="CJ19" s="13">
        <f t="shared" si="3"/>
        <v>0</v>
      </c>
      <c r="CK19" s="13">
        <f t="shared" si="4"/>
        <v>0</v>
      </c>
      <c r="CL19" s="13">
        <f t="shared" si="5"/>
        <v>0</v>
      </c>
      <c r="CM19" s="13">
        <f t="shared" si="6"/>
        <v>0</v>
      </c>
      <c r="CN19" s="13">
        <f t="shared" si="7"/>
        <v>0</v>
      </c>
      <c r="CO19" s="13">
        <f t="shared" si="8"/>
        <v>0</v>
      </c>
      <c r="CP19" s="13">
        <f t="shared" si="9"/>
        <v>30789.606480000006</v>
      </c>
      <c r="CQ19" s="13">
        <f t="shared" si="10"/>
        <v>33829.50088</v>
      </c>
      <c r="CR19" s="13">
        <f t="shared" si="11"/>
        <v>39118.035965000003</v>
      </c>
      <c r="CS19" s="13">
        <f t="shared" si="12"/>
        <v>40036.06235</v>
      </c>
      <c r="CT19" s="13">
        <f t="shared" si="13"/>
        <v>42769.151655000001</v>
      </c>
      <c r="CU19" s="13">
        <f t="shared" si="14"/>
        <v>41921.343909999996</v>
      </c>
      <c r="CV19" s="13">
        <f t="shared" si="15"/>
        <v>45680.747889999999</v>
      </c>
      <c r="CW19" s="13">
        <f t="shared" si="16"/>
        <v>43425.704689999999</v>
      </c>
      <c r="CX19" s="13">
        <f t="shared" si="17"/>
        <v>51916.469430000005</v>
      </c>
      <c r="CY19" s="13">
        <f t="shared" si="18"/>
        <v>63447.829720000002</v>
      </c>
      <c r="CZ19" s="13">
        <f t="shared" si="19"/>
        <v>83701.269809999998</v>
      </c>
    </row>
    <row r="20" spans="3:104">
      <c r="C20" s="12" t="str">
        <f>IF(Portfolio!$CE$3=SOURCE!$A$1,SOURCE!D134,SOURCE!E134)</f>
        <v>Outros</v>
      </c>
      <c r="D20" s="22">
        <v>3217.7958199999998</v>
      </c>
      <c r="E20" s="13">
        <v>88.948179999999994</v>
      </c>
      <c r="F20" s="13">
        <v>108.2661100000001</v>
      </c>
      <c r="G20" s="130">
        <v>369</v>
      </c>
      <c r="H20" s="13">
        <v>229.63079999999999</v>
      </c>
      <c r="I20" s="13">
        <v>151.98112</v>
      </c>
      <c r="J20" s="13">
        <v>0</v>
      </c>
      <c r="K20" s="13">
        <v>172</v>
      </c>
      <c r="L20" s="13">
        <v>664</v>
      </c>
      <c r="M20" s="13">
        <v>508</v>
      </c>
      <c r="N20" s="13">
        <v>887.14815999999996</v>
      </c>
      <c r="O20" s="13">
        <v>0</v>
      </c>
      <c r="P20" s="13">
        <v>964.7955199999999</v>
      </c>
      <c r="Q20" s="13">
        <v>5160.7567600000002</v>
      </c>
      <c r="R20" s="128">
        <v>3267.74413</v>
      </c>
      <c r="S20" s="129">
        <v>3483</v>
      </c>
      <c r="T20" s="22">
        <v>8442</v>
      </c>
      <c r="U20" s="22">
        <v>10091</v>
      </c>
      <c r="V20" s="22">
        <v>10559</v>
      </c>
      <c r="W20" s="22">
        <v>14153</v>
      </c>
      <c r="X20" s="22">
        <v>17706</v>
      </c>
      <c r="Y20" s="22">
        <v>14040</v>
      </c>
      <c r="Z20" s="22">
        <v>12929</v>
      </c>
      <c r="AA20" s="22">
        <v>14140</v>
      </c>
      <c r="AB20" s="22">
        <v>17783</v>
      </c>
      <c r="AC20" s="22">
        <v>13278</v>
      </c>
      <c r="AD20" s="22">
        <v>19905</v>
      </c>
      <c r="AE20" s="22">
        <v>27075</v>
      </c>
      <c r="AF20" s="22">
        <v>66491</v>
      </c>
      <c r="AG20" s="22">
        <v>39165.852675000002</v>
      </c>
      <c r="AH20" s="22">
        <v>48887</v>
      </c>
      <c r="AI20" s="22">
        <v>51790</v>
      </c>
      <c r="AJ20" s="22">
        <v>64649.064344999999</v>
      </c>
      <c r="AK20" s="22">
        <v>76320.065989999974</v>
      </c>
      <c r="AL20" s="22">
        <v>28010.440990000003</v>
      </c>
      <c r="AM20" s="22">
        <v>18660.114144999898</v>
      </c>
      <c r="AN20" s="22">
        <v>28429.162240000001</v>
      </c>
      <c r="AO20" s="22">
        <v>27453.906774999999</v>
      </c>
      <c r="AP20" s="22">
        <v>27305.357305000001</v>
      </c>
      <c r="AQ20" s="22">
        <v>21966.737229999988</v>
      </c>
      <c r="AR20" s="22">
        <v>32166.270879999996</v>
      </c>
      <c r="AS20" s="22">
        <v>25493.100885</v>
      </c>
      <c r="AT20" s="22">
        <v>21530.918819999999</v>
      </c>
      <c r="AU20" s="22">
        <v>20696.903865</v>
      </c>
      <c r="AV20" s="22">
        <v>25355.159689999997</v>
      </c>
      <c r="AW20" s="22">
        <v>23532.867259999992</v>
      </c>
      <c r="AX20" s="22">
        <v>20877.212200000002</v>
      </c>
      <c r="AY20" s="22">
        <v>18341.732270000011</v>
      </c>
      <c r="AZ20" s="22">
        <v>25050.688445000007</v>
      </c>
      <c r="BA20" s="22">
        <v>25049.084064999974</v>
      </c>
      <c r="BB20" s="22">
        <v>20184.156719999999</v>
      </c>
      <c r="BC20" s="22">
        <v>21352.283559999974</v>
      </c>
      <c r="BD20" s="22">
        <v>32925.407955000002</v>
      </c>
      <c r="BE20" s="13">
        <v>32322.406824999969</v>
      </c>
      <c r="BF20" s="13">
        <v>29619.372405000002</v>
      </c>
      <c r="BG20" s="13">
        <v>27248.037250000001</v>
      </c>
      <c r="BH20" s="13">
        <v>32042.797405570302</v>
      </c>
      <c r="BI20" s="13">
        <v>24885.571864999994</v>
      </c>
      <c r="BJ20" s="13">
        <v>24785.582965000001</v>
      </c>
      <c r="BK20" s="13">
        <v>22199.650945000005</v>
      </c>
      <c r="BL20" s="13">
        <v>21634.828399999999</v>
      </c>
      <c r="BM20" s="13">
        <v>29310.399115</v>
      </c>
      <c r="BN20" s="13">
        <v>28536.814529999971</v>
      </c>
      <c r="BO20" s="13">
        <v>29711.019589999996</v>
      </c>
      <c r="BP20" s="223">
        <v>53999.628425000017</v>
      </c>
      <c r="BQ20" s="22">
        <v>30145.478614999985</v>
      </c>
      <c r="BR20" s="22">
        <v>29835.993610000009</v>
      </c>
      <c r="BS20" s="22">
        <v>26940.246644999988</v>
      </c>
      <c r="BT20" s="22">
        <v>37215.426650000023</v>
      </c>
      <c r="BU20" s="22">
        <v>29575.050889999984</v>
      </c>
      <c r="BV20" s="22">
        <v>30266.64801999999</v>
      </c>
      <c r="BW20" s="13">
        <v>26393.417600000008</v>
      </c>
      <c r="BX20" s="13">
        <v>30962.947640000017</v>
      </c>
      <c r="BY20" s="13">
        <v>29276.067219999946</v>
      </c>
      <c r="BZ20" s="13">
        <v>23912.144050000028</v>
      </c>
      <c r="CA20" s="22">
        <v>15902.615300000012</v>
      </c>
      <c r="CB20" s="22">
        <v>22432.582939999997</v>
      </c>
      <c r="CC20" s="22">
        <f>'[1]BAL DRE - RI'!$F$12</f>
        <v>19077.935480000004</v>
      </c>
      <c r="CD20" s="22">
        <v>18352.234519999995</v>
      </c>
      <c r="CE20" s="22">
        <v>13308.589520000036</v>
      </c>
      <c r="CF20" s="22"/>
      <c r="CG20" s="13">
        <f t="shared" si="0"/>
        <v>369</v>
      </c>
      <c r="CH20" s="13">
        <f t="shared" si="1"/>
        <v>172</v>
      </c>
      <c r="CI20" s="13">
        <f t="shared" si="2"/>
        <v>0</v>
      </c>
      <c r="CJ20" s="13">
        <f t="shared" si="3"/>
        <v>3483</v>
      </c>
      <c r="CK20" s="13">
        <f t="shared" si="4"/>
        <v>14153</v>
      </c>
      <c r="CL20" s="13">
        <f t="shared" si="5"/>
        <v>14140</v>
      </c>
      <c r="CM20" s="13">
        <f t="shared" si="6"/>
        <v>27075</v>
      </c>
      <c r="CN20" s="13">
        <f t="shared" si="7"/>
        <v>51790</v>
      </c>
      <c r="CO20" s="13">
        <f t="shared" si="8"/>
        <v>18660.114144999898</v>
      </c>
      <c r="CP20" s="13">
        <f t="shared" si="9"/>
        <v>21966.737229999988</v>
      </c>
      <c r="CQ20" s="13">
        <f t="shared" si="10"/>
        <v>20696.903865</v>
      </c>
      <c r="CR20" s="13">
        <f t="shared" si="11"/>
        <v>18341.732270000011</v>
      </c>
      <c r="CS20" s="13">
        <f t="shared" si="12"/>
        <v>21352.283559999974</v>
      </c>
      <c r="CT20" s="13">
        <f t="shared" si="13"/>
        <v>27248.037250000001</v>
      </c>
      <c r="CU20" s="13">
        <f t="shared" si="14"/>
        <v>22199.650945000005</v>
      </c>
      <c r="CV20" s="13">
        <f t="shared" si="15"/>
        <v>29711.019589999996</v>
      </c>
      <c r="CW20" s="13">
        <f t="shared" si="16"/>
        <v>26940.246644999988</v>
      </c>
      <c r="CX20" s="13">
        <f t="shared" si="17"/>
        <v>26393.417600000008</v>
      </c>
      <c r="CY20" s="13">
        <f>CA20</f>
        <v>15902.615300000012</v>
      </c>
      <c r="CZ20" s="13">
        <f t="shared" si="19"/>
        <v>13308.589520000036</v>
      </c>
    </row>
    <row r="21" spans="3:104">
      <c r="C21" s="17" t="str">
        <f>IF(Portfolio!$CE$3=SOURCE!$A$1,SOURCE!D135,SOURCE!E135)</f>
        <v>Total do Ativo Circulante</v>
      </c>
      <c r="D21" s="18">
        <f t="shared" ref="D21:U21" si="20">SUM(D10:D20)</f>
        <v>101172.89976</v>
      </c>
      <c r="E21" s="18">
        <f t="shared" si="20"/>
        <v>292623.59470999998</v>
      </c>
      <c r="F21" s="18">
        <f t="shared" si="20"/>
        <v>108742.31936999997</v>
      </c>
      <c r="G21" s="18">
        <f t="shared" si="20"/>
        <v>74347.986680000002</v>
      </c>
      <c r="H21" s="18">
        <f t="shared" si="20"/>
        <v>75573.505659999995</v>
      </c>
      <c r="I21" s="18">
        <f t="shared" si="20"/>
        <v>107771.22617999998</v>
      </c>
      <c r="J21" s="18">
        <f t="shared" si="20"/>
        <v>546983.37453000003</v>
      </c>
      <c r="K21" s="18">
        <f t="shared" si="20"/>
        <v>528147.90844000014</v>
      </c>
      <c r="L21" s="18">
        <f t="shared" si="20"/>
        <v>499938.08662000002</v>
      </c>
      <c r="M21" s="18">
        <f t="shared" si="20"/>
        <v>390068.85739999998</v>
      </c>
      <c r="N21" s="18">
        <f t="shared" si="20"/>
        <v>245226.19143000004</v>
      </c>
      <c r="O21" s="18">
        <f t="shared" si="20"/>
        <v>344512.36320467683</v>
      </c>
      <c r="P21" s="18">
        <f t="shared" si="20"/>
        <v>356543.86297516566</v>
      </c>
      <c r="Q21" s="18">
        <f t="shared" si="20"/>
        <v>362490.25250019517</v>
      </c>
      <c r="R21" s="131">
        <f t="shared" si="20"/>
        <v>1019340.21435</v>
      </c>
      <c r="S21" s="131">
        <f t="shared" si="20"/>
        <v>1016296.013655</v>
      </c>
      <c r="T21" s="18">
        <f t="shared" si="20"/>
        <v>1147671.0822649999</v>
      </c>
      <c r="U21" s="18">
        <f t="shared" si="20"/>
        <v>1110572.6836100002</v>
      </c>
      <c r="V21" s="18">
        <f t="shared" ref="V21:BO21" si="21">SUM(V10:V20)</f>
        <v>1024969</v>
      </c>
      <c r="W21" s="18">
        <f t="shared" si="21"/>
        <v>1028183</v>
      </c>
      <c r="X21" s="18">
        <f t="shared" si="21"/>
        <v>997526</v>
      </c>
      <c r="Y21" s="18">
        <f t="shared" si="21"/>
        <v>804582</v>
      </c>
      <c r="Z21" s="18">
        <f t="shared" si="21"/>
        <v>810503</v>
      </c>
      <c r="AA21" s="18">
        <f t="shared" si="21"/>
        <v>897854</v>
      </c>
      <c r="AB21" s="18">
        <f t="shared" si="21"/>
        <v>1070800</v>
      </c>
      <c r="AC21" s="18">
        <f t="shared" si="21"/>
        <v>840907</v>
      </c>
      <c r="AD21" s="18">
        <f t="shared" si="21"/>
        <v>708683</v>
      </c>
      <c r="AE21" s="18">
        <f t="shared" si="21"/>
        <v>851338</v>
      </c>
      <c r="AF21" s="18">
        <f t="shared" si="21"/>
        <v>679721</v>
      </c>
      <c r="AG21" s="18">
        <f t="shared" si="21"/>
        <v>923975.82878999982</v>
      </c>
      <c r="AH21" s="18">
        <f t="shared" si="21"/>
        <v>953200</v>
      </c>
      <c r="AI21" s="18">
        <f t="shared" si="21"/>
        <v>839807</v>
      </c>
      <c r="AJ21" s="18">
        <f t="shared" si="21"/>
        <v>739656.69158499991</v>
      </c>
      <c r="AK21" s="18">
        <f t="shared" si="21"/>
        <v>706379.33702999982</v>
      </c>
      <c r="AL21" s="18">
        <f t="shared" si="21"/>
        <v>716152.15377500025</v>
      </c>
      <c r="AM21" s="18">
        <f t="shared" si="21"/>
        <v>889917.06023999979</v>
      </c>
      <c r="AN21" s="18">
        <f t="shared" si="21"/>
        <v>927894.135305</v>
      </c>
      <c r="AO21" s="18">
        <f t="shared" si="21"/>
        <v>707891.97880618938</v>
      </c>
      <c r="AP21" s="18">
        <f t="shared" si="21"/>
        <v>607881.40714707191</v>
      </c>
      <c r="AQ21" s="18">
        <f t="shared" si="21"/>
        <v>802549.96348207199</v>
      </c>
      <c r="AR21" s="18">
        <f t="shared" si="21"/>
        <v>847668.85015625018</v>
      </c>
      <c r="AS21" s="18">
        <f t="shared" si="21"/>
        <v>767029.4393475001</v>
      </c>
      <c r="AT21" s="18">
        <f t="shared" si="21"/>
        <v>1083479.4322287501</v>
      </c>
      <c r="AU21" s="18">
        <f t="shared" si="21"/>
        <v>916078.32692999998</v>
      </c>
      <c r="AV21" s="18">
        <f t="shared" si="21"/>
        <v>1491886.5745925</v>
      </c>
      <c r="AW21" s="18">
        <f t="shared" si="21"/>
        <v>1418285.0067549997</v>
      </c>
      <c r="AX21" s="18">
        <f t="shared" si="21"/>
        <v>1459273.4269274999</v>
      </c>
      <c r="AY21" s="18">
        <f t="shared" si="21"/>
        <v>1317377.0399800001</v>
      </c>
      <c r="AZ21" s="18">
        <f t="shared" si="21"/>
        <v>1125301.3184199999</v>
      </c>
      <c r="BA21" s="18">
        <f t="shared" si="21"/>
        <v>1392085.4905600001</v>
      </c>
      <c r="BB21" s="18">
        <f t="shared" si="21"/>
        <v>1260383.8633100004</v>
      </c>
      <c r="BC21" s="18">
        <f t="shared" si="21"/>
        <v>1296096.4656499997</v>
      </c>
      <c r="BD21" s="18">
        <f t="shared" si="21"/>
        <v>1389042.8654049998</v>
      </c>
      <c r="BE21" s="136">
        <f t="shared" si="21"/>
        <v>1348273.707225</v>
      </c>
      <c r="BF21" s="136">
        <f t="shared" si="21"/>
        <v>1394110.9938850002</v>
      </c>
      <c r="BG21" s="136">
        <f t="shared" si="21"/>
        <v>1334576.3605749998</v>
      </c>
      <c r="BH21" s="136">
        <f t="shared" si="21"/>
        <v>1503887.2199255698</v>
      </c>
      <c r="BI21" s="136">
        <f>SUM(BI10:BI20)</f>
        <v>1924623.7011500001</v>
      </c>
      <c r="BJ21" s="136">
        <f t="shared" si="21"/>
        <v>2519080.0528200027</v>
      </c>
      <c r="BK21" s="136">
        <f t="shared" si="21"/>
        <v>1875227.1009800001</v>
      </c>
      <c r="BL21" s="136">
        <f>SUM(BL10:BL20)</f>
        <v>1813956.4909950003</v>
      </c>
      <c r="BM21" s="136">
        <f t="shared" si="21"/>
        <v>1839618.0166149999</v>
      </c>
      <c r="BN21" s="136">
        <f t="shared" si="21"/>
        <v>1872098.9141049997</v>
      </c>
      <c r="BO21" s="136">
        <f t="shared" si="21"/>
        <v>1549837.3597699997</v>
      </c>
      <c r="BP21" s="226">
        <f t="shared" ref="BP21:BU21" si="22">SUM(BP10:BP20)</f>
        <v>1618265.9706949999</v>
      </c>
      <c r="BQ21" s="18">
        <f t="shared" si="22"/>
        <v>1656016.3232149999</v>
      </c>
      <c r="BR21" s="18">
        <f t="shared" si="22"/>
        <v>1843763.0997200005</v>
      </c>
      <c r="BS21" s="18">
        <f t="shared" si="22"/>
        <v>1790865.4485200001</v>
      </c>
      <c r="BT21" s="18">
        <f t="shared" si="22"/>
        <v>1800919.2207799996</v>
      </c>
      <c r="BU21" s="18">
        <f t="shared" si="22"/>
        <v>1399679.7743900004</v>
      </c>
      <c r="BV21" s="18">
        <f t="shared" ref="BV21:BZ21" si="23">SUM(BV10:BV20)</f>
        <v>1456535.8338950002</v>
      </c>
      <c r="BW21" s="136">
        <f t="shared" si="23"/>
        <v>1985612.3976</v>
      </c>
      <c r="BX21" s="136">
        <f t="shared" si="23"/>
        <v>1908052.64741</v>
      </c>
      <c r="BY21" s="136">
        <f t="shared" si="23"/>
        <v>1768202.2865700002</v>
      </c>
      <c r="BZ21" s="136">
        <f t="shared" si="23"/>
        <v>2276433.9271000004</v>
      </c>
      <c r="CA21" s="18">
        <f t="shared" ref="CA21:CE21" si="24">SUM(CA10:CA20)</f>
        <v>2201634.1689400002</v>
      </c>
      <c r="CB21" s="18">
        <f t="shared" si="24"/>
        <v>2184110.8892200002</v>
      </c>
      <c r="CC21" s="18">
        <f t="shared" si="24"/>
        <v>1816948.7926899996</v>
      </c>
      <c r="CD21" s="18">
        <f t="shared" si="24"/>
        <v>2208919.01945</v>
      </c>
      <c r="CE21" s="18">
        <f t="shared" si="24"/>
        <v>1995275.1006699996</v>
      </c>
      <c r="CF21" s="18"/>
      <c r="CG21" s="136">
        <f t="shared" si="0"/>
        <v>74347.986680000002</v>
      </c>
      <c r="CH21" s="136">
        <f t="shared" si="1"/>
        <v>528147.90844000014</v>
      </c>
      <c r="CI21" s="136">
        <f t="shared" si="2"/>
        <v>344512.36320467683</v>
      </c>
      <c r="CJ21" s="136">
        <f t="shared" si="3"/>
        <v>1016296.013655</v>
      </c>
      <c r="CK21" s="136">
        <f t="shared" si="4"/>
        <v>1028183</v>
      </c>
      <c r="CL21" s="136">
        <f t="shared" si="5"/>
        <v>897854</v>
      </c>
      <c r="CM21" s="136">
        <f t="shared" si="6"/>
        <v>851338</v>
      </c>
      <c r="CN21" s="136">
        <f t="shared" si="7"/>
        <v>839807</v>
      </c>
      <c r="CO21" s="136">
        <f t="shared" si="8"/>
        <v>889917.06023999979</v>
      </c>
      <c r="CP21" s="136">
        <f t="shared" si="9"/>
        <v>802549.96348207199</v>
      </c>
      <c r="CQ21" s="136">
        <f t="shared" si="10"/>
        <v>916078.32692999998</v>
      </c>
      <c r="CR21" s="136">
        <f t="shared" si="11"/>
        <v>1317377.0399800001</v>
      </c>
      <c r="CS21" s="136">
        <f t="shared" si="12"/>
        <v>1296096.4656499997</v>
      </c>
      <c r="CT21" s="136">
        <f t="shared" si="13"/>
        <v>1334576.3605749998</v>
      </c>
      <c r="CU21" s="136">
        <f t="shared" si="14"/>
        <v>1875227.1009800001</v>
      </c>
      <c r="CV21" s="136">
        <f t="shared" si="15"/>
        <v>1549837.3597699997</v>
      </c>
      <c r="CW21" s="136">
        <f t="shared" si="16"/>
        <v>1790865.4485200001</v>
      </c>
      <c r="CX21" s="136">
        <f t="shared" si="17"/>
        <v>1985612.3976</v>
      </c>
      <c r="CY21" s="136">
        <f>CA21</f>
        <v>2201634.1689400002</v>
      </c>
      <c r="CZ21" s="136">
        <f>CE21</f>
        <v>1995275.1006699996</v>
      </c>
    </row>
    <row r="22" spans="3:104">
      <c r="C22" s="17"/>
      <c r="D22" s="18"/>
      <c r="E22" s="18"/>
      <c r="F22" s="18"/>
      <c r="G22" s="18"/>
      <c r="H22" s="18"/>
      <c r="I22" s="18"/>
      <c r="J22" s="18"/>
      <c r="K22" s="18"/>
      <c r="L22" s="18"/>
      <c r="M22" s="18"/>
      <c r="N22" s="18"/>
      <c r="O22" s="18"/>
      <c r="P22" s="18"/>
      <c r="Q22" s="18"/>
      <c r="R22" s="131"/>
      <c r="S22" s="131"/>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36"/>
      <c r="BF22" s="136"/>
      <c r="BG22" s="136"/>
      <c r="BH22" s="136"/>
      <c r="BI22" s="136"/>
      <c r="BJ22" s="136"/>
      <c r="BM22" s="13"/>
      <c r="BN22" s="13"/>
      <c r="BO22" s="13"/>
      <c r="BP22" s="224"/>
      <c r="BW22" s="13"/>
      <c r="BX22" s="13"/>
      <c r="BY22" s="13"/>
      <c r="BZ22" s="13"/>
      <c r="CA22" s="22"/>
      <c r="CB22" s="22"/>
      <c r="CC22" s="22"/>
      <c r="CD22" s="22"/>
      <c r="CE22" s="22"/>
      <c r="CG22" s="13"/>
      <c r="CH22" s="13"/>
      <c r="CI22" s="13"/>
      <c r="CJ22" s="13"/>
      <c r="CK22" s="13"/>
      <c r="CL22" s="13"/>
      <c r="CM22" s="13"/>
      <c r="CN22" s="13"/>
      <c r="CO22" s="13"/>
      <c r="CP22" s="13"/>
      <c r="CQ22" s="13"/>
      <c r="CR22" s="13"/>
      <c r="CS22" s="13"/>
      <c r="CT22" s="13"/>
      <c r="CU22" s="13"/>
      <c r="CV22" s="13"/>
      <c r="CW22" s="13"/>
      <c r="CX22" s="13"/>
      <c r="CY22" s="13"/>
      <c r="CZ22" s="13"/>
    </row>
    <row r="23" spans="3:104">
      <c r="C23" s="17" t="str">
        <f>IF(Portfolio!$CE$3=SOURCE!$A$1,SOURCE!D137,SOURCE!E137)</f>
        <v>Ativo não Circulante mantido para a venda</v>
      </c>
      <c r="D23" s="18"/>
      <c r="E23" s="18"/>
      <c r="F23" s="18"/>
      <c r="G23" s="18"/>
      <c r="H23" s="18"/>
      <c r="I23" s="18"/>
      <c r="J23" s="18"/>
      <c r="K23" s="18"/>
      <c r="L23" s="18"/>
      <c r="M23" s="18"/>
      <c r="N23" s="18"/>
      <c r="O23" s="18"/>
      <c r="P23" s="18"/>
      <c r="Q23" s="18"/>
      <c r="R23" s="131"/>
      <c r="S23" s="131"/>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36"/>
      <c r="BF23" s="136"/>
      <c r="BG23" s="136"/>
      <c r="BH23" s="136"/>
      <c r="BI23" s="136"/>
      <c r="BJ23" s="136">
        <v>0</v>
      </c>
      <c r="BK23" s="136">
        <v>0</v>
      </c>
      <c r="BL23" s="136">
        <v>0</v>
      </c>
      <c r="BM23" s="13"/>
      <c r="BN23" s="13"/>
      <c r="BO23" s="13"/>
      <c r="BP23" s="224"/>
      <c r="BS23" s="224"/>
      <c r="BT23" s="224"/>
      <c r="BU23" s="224"/>
      <c r="BV23" s="224"/>
      <c r="BW23" s="13"/>
      <c r="BX23" s="13"/>
      <c r="BY23" s="13"/>
      <c r="BZ23" s="13"/>
      <c r="CA23" s="22"/>
      <c r="CB23" s="22"/>
      <c r="CC23" s="22"/>
      <c r="CD23" s="22"/>
      <c r="CE23" s="22"/>
      <c r="CG23" s="13"/>
      <c r="CH23" s="13"/>
      <c r="CI23" s="13"/>
      <c r="CJ23" s="13"/>
      <c r="CK23" s="13"/>
      <c r="CL23" s="13"/>
      <c r="CM23" s="13"/>
      <c r="CN23" s="13"/>
      <c r="CO23" s="13"/>
      <c r="CP23" s="13"/>
      <c r="CQ23" s="13"/>
      <c r="CR23" s="13"/>
      <c r="CS23" s="13"/>
      <c r="CT23" s="13"/>
      <c r="CU23" s="13"/>
      <c r="CV23" s="13"/>
      <c r="CW23" s="13"/>
      <c r="CX23" s="13"/>
      <c r="CY23" s="13"/>
      <c r="CZ23" s="13"/>
    </row>
    <row r="24" spans="3:104">
      <c r="D24" s="13"/>
      <c r="E24" s="13"/>
      <c r="F24" s="13"/>
      <c r="G24" s="13"/>
      <c r="H24" s="13"/>
      <c r="I24" s="13"/>
      <c r="J24" s="13"/>
      <c r="K24" s="37"/>
      <c r="L24" s="37"/>
      <c r="M24" s="37"/>
      <c r="N24" s="37"/>
      <c r="O24" s="37"/>
      <c r="P24" s="37"/>
      <c r="Q24" s="37"/>
      <c r="S24" s="4"/>
      <c r="T24" s="22"/>
      <c r="U24" s="22"/>
      <c r="V24" s="22"/>
      <c r="W24" s="22"/>
      <c r="X24" s="22"/>
      <c r="Y24" s="22"/>
      <c r="Z24" s="22"/>
      <c r="AA24" s="22"/>
      <c r="AB24" s="22"/>
      <c r="BM24" s="13"/>
      <c r="BN24" s="13"/>
      <c r="BO24" s="13"/>
      <c r="BP24" s="224"/>
      <c r="BS24" s="224"/>
      <c r="BT24" s="224"/>
      <c r="BU24" s="224"/>
      <c r="BV24" s="224"/>
      <c r="BW24" s="13"/>
      <c r="BX24" s="13"/>
      <c r="BY24" s="13"/>
      <c r="BZ24" s="13"/>
      <c r="CA24" s="22"/>
      <c r="CB24" s="22"/>
      <c r="CC24" s="22"/>
      <c r="CD24" s="22"/>
      <c r="CE24" s="22"/>
      <c r="CG24" s="13"/>
      <c r="CH24" s="13"/>
      <c r="CI24" s="13"/>
      <c r="CJ24" s="13"/>
      <c r="CK24" s="13"/>
      <c r="CL24" s="13"/>
      <c r="CM24" s="13"/>
      <c r="CN24" s="13"/>
      <c r="CO24" s="13"/>
      <c r="CP24" s="13"/>
      <c r="CQ24" s="13"/>
      <c r="CR24" s="13"/>
      <c r="CS24" s="13"/>
      <c r="CT24" s="13"/>
      <c r="CU24" s="13"/>
      <c r="CV24" s="13"/>
      <c r="CW24" s="13"/>
      <c r="CX24" s="13"/>
      <c r="CY24" s="13"/>
      <c r="CZ24" s="13"/>
    </row>
    <row r="25" spans="3:104">
      <c r="C25" s="56" t="str">
        <f>IF(Portfolio!$CE$3=SOURCE!$A$1,SOURCE!D139,SOURCE!E139)</f>
        <v>Ativo não Circulante</v>
      </c>
      <c r="D25" s="13"/>
      <c r="E25" s="13"/>
      <c r="F25" s="13"/>
      <c r="G25" s="13"/>
      <c r="H25" s="13"/>
      <c r="I25" s="13"/>
      <c r="J25" s="13"/>
      <c r="K25" s="37"/>
      <c r="L25" s="37"/>
      <c r="M25" s="37"/>
      <c r="N25" s="37"/>
      <c r="O25" s="37"/>
      <c r="P25" s="37"/>
      <c r="Q25" s="37"/>
      <c r="S25" s="4"/>
      <c r="T25" s="22"/>
      <c r="U25" s="22"/>
      <c r="V25" s="22"/>
      <c r="W25" s="22"/>
      <c r="X25" s="22"/>
      <c r="Y25" s="22"/>
      <c r="Z25" s="22"/>
      <c r="AA25" s="22"/>
      <c r="AB25" s="22"/>
      <c r="BM25" s="13"/>
      <c r="BN25" s="13"/>
      <c r="BO25" s="13"/>
      <c r="BP25" s="224"/>
      <c r="BS25" s="224"/>
      <c r="BT25" s="224"/>
      <c r="BU25" s="224"/>
      <c r="BV25" s="224"/>
      <c r="BW25" s="13"/>
      <c r="BX25" s="13"/>
      <c r="BY25" s="13"/>
      <c r="BZ25" s="13"/>
      <c r="CA25" s="22"/>
      <c r="CB25" s="22"/>
      <c r="CC25" s="22"/>
      <c r="CD25" s="22"/>
      <c r="CE25" s="22"/>
      <c r="CG25" s="13"/>
      <c r="CH25" s="13"/>
      <c r="CI25" s="13"/>
      <c r="CJ25" s="13"/>
      <c r="CK25" s="13"/>
      <c r="CL25" s="13"/>
      <c r="CM25" s="13"/>
      <c r="CN25" s="13"/>
      <c r="CO25" s="13"/>
      <c r="CP25" s="13"/>
      <c r="CQ25" s="13"/>
      <c r="CR25" s="13"/>
      <c r="CS25" s="13"/>
      <c r="CT25" s="13"/>
      <c r="CU25" s="13"/>
      <c r="CV25" s="13"/>
      <c r="CW25" s="13"/>
      <c r="CX25" s="13"/>
      <c r="CY25" s="13"/>
      <c r="CZ25" s="13"/>
    </row>
    <row r="26" spans="3:104">
      <c r="C26" s="12" t="str">
        <f>IF(Portfolio!$CE$3=SOURCE!$A$1,SOURCE!D140,SOURCE!E140)</f>
        <v>Partes relacionadas</v>
      </c>
      <c r="D26" s="22">
        <v>4978.1983600000003</v>
      </c>
      <c r="E26" s="13">
        <v>1103.174</v>
      </c>
      <c r="F26" s="13">
        <v>1600.7078100000008</v>
      </c>
      <c r="G26" s="13">
        <v>1123</v>
      </c>
      <c r="H26" s="13">
        <v>1145.39105</v>
      </c>
      <c r="I26" s="13">
        <v>1191.9709700000003</v>
      </c>
      <c r="J26" s="13">
        <v>0</v>
      </c>
      <c r="K26" s="13">
        <v>1201</v>
      </c>
      <c r="L26" s="13">
        <v>1299.5</v>
      </c>
      <c r="M26" s="13">
        <v>1409.4492700000001</v>
      </c>
      <c r="N26" s="13">
        <v>1556.8830800000001</v>
      </c>
      <c r="O26" s="13">
        <v>1686.8820899999998</v>
      </c>
      <c r="P26" s="13">
        <v>1698.1415499999998</v>
      </c>
      <c r="Q26" s="13">
        <v>1722.2906600000001</v>
      </c>
      <c r="R26" s="128">
        <v>2120.2816900000003</v>
      </c>
      <c r="S26" s="129">
        <v>0</v>
      </c>
      <c r="T26" s="22">
        <v>74</v>
      </c>
      <c r="U26" s="22">
        <v>74.104990000000242</v>
      </c>
      <c r="V26" s="22">
        <v>75</v>
      </c>
      <c r="W26" s="22">
        <v>0</v>
      </c>
      <c r="X26" s="22">
        <v>0</v>
      </c>
      <c r="Y26" s="22">
        <v>0</v>
      </c>
      <c r="Z26" s="22">
        <v>0</v>
      </c>
      <c r="AA26" s="22">
        <v>0</v>
      </c>
      <c r="AB26" s="22">
        <v>0</v>
      </c>
      <c r="AC26" s="22">
        <v>0</v>
      </c>
      <c r="AD26" s="22">
        <v>0</v>
      </c>
      <c r="AE26" s="22">
        <v>16750</v>
      </c>
      <c r="AF26" s="22">
        <v>15523</v>
      </c>
      <c r="AG26" s="22">
        <v>15167.003409999998</v>
      </c>
      <c r="AH26" s="22">
        <v>13232</v>
      </c>
      <c r="AI26" s="22">
        <v>13206</v>
      </c>
      <c r="AJ26" s="22">
        <v>12965.178619999999</v>
      </c>
      <c r="AK26" s="22">
        <v>12691.509259999999</v>
      </c>
      <c r="AL26" s="22">
        <v>12569.950809999998</v>
      </c>
      <c r="AM26" s="22">
        <v>12422.124629999998</v>
      </c>
      <c r="AN26" s="22">
        <v>10526.961120000002</v>
      </c>
      <c r="AO26" s="22">
        <v>11561.051220000001</v>
      </c>
      <c r="AP26" s="22">
        <v>11422.969400000002</v>
      </c>
      <c r="AQ26" s="22">
        <v>12657.36455</v>
      </c>
      <c r="AR26" s="22">
        <v>12163.859700000001</v>
      </c>
      <c r="AS26" s="22">
        <v>11702.078599999999</v>
      </c>
      <c r="AT26" s="22">
        <v>11328.887990000001</v>
      </c>
      <c r="AU26" s="22">
        <v>10805.86016</v>
      </c>
      <c r="AV26" s="22">
        <v>10459.756730000005</v>
      </c>
      <c r="AW26" s="22">
        <v>11089.830840000004</v>
      </c>
      <c r="AX26" s="22">
        <v>10566.093500000001</v>
      </c>
      <c r="AY26" s="22">
        <v>11440.249320000008</v>
      </c>
      <c r="AZ26" s="22">
        <v>11214.322270000011</v>
      </c>
      <c r="BA26" s="22">
        <v>11852.03729</v>
      </c>
      <c r="BB26" s="22">
        <v>13956.321840000001</v>
      </c>
      <c r="BC26" s="22">
        <v>13003.761210000001</v>
      </c>
      <c r="BD26" s="22">
        <v>12206.855770000002</v>
      </c>
      <c r="BE26" s="13">
        <v>11313.05708</v>
      </c>
      <c r="BF26" s="13">
        <v>9954.548929999999</v>
      </c>
      <c r="BG26" s="13">
        <v>9142.5500700000011</v>
      </c>
      <c r="BH26" s="13">
        <v>8653.6937400000006</v>
      </c>
      <c r="BI26" s="13">
        <v>8091.3460100000002</v>
      </c>
      <c r="BJ26" s="13">
        <v>7403.7750500000002</v>
      </c>
      <c r="BK26" s="13">
        <v>38068.265469999998</v>
      </c>
      <c r="BL26" s="13">
        <v>45048.534739999996</v>
      </c>
      <c r="BM26" s="13">
        <v>49506.864889999997</v>
      </c>
      <c r="BN26" s="13">
        <v>50703.75647</v>
      </c>
      <c r="BO26" s="13">
        <v>58766.735599999993</v>
      </c>
      <c r="BP26" s="223">
        <v>55952.432220000002</v>
      </c>
      <c r="BQ26" s="22">
        <v>49296.169650000003</v>
      </c>
      <c r="BR26" s="22">
        <v>46806.498899999999</v>
      </c>
      <c r="BS26" s="22">
        <v>44370.486510000002</v>
      </c>
      <c r="BT26" s="22">
        <v>43760.715230000002</v>
      </c>
      <c r="BU26" s="22">
        <v>51259.204695</v>
      </c>
      <c r="BV26" s="22">
        <v>51770.844765000002</v>
      </c>
      <c r="BW26" s="13">
        <v>53426.538549999997</v>
      </c>
      <c r="BX26" s="13">
        <v>41221.566890000002</v>
      </c>
      <c r="BY26" s="375">
        <v>43225.221549999995</v>
      </c>
      <c r="BZ26" s="375">
        <v>48550.811110000002</v>
      </c>
      <c r="CA26" s="382">
        <v>60974.970430000001</v>
      </c>
      <c r="CB26" s="382">
        <v>61347.882010000008</v>
      </c>
      <c r="CC26" s="382">
        <f>'[1]BAL DRE - RI'!$F$17</f>
        <v>59334.547070000008</v>
      </c>
      <c r="CD26" s="22">
        <v>58743.486860000005</v>
      </c>
      <c r="CE26" s="22">
        <v>56435.988890000001</v>
      </c>
      <c r="CF26" s="22"/>
      <c r="CG26" s="13">
        <f t="shared" ref="CG26:CG42" si="25">+G26</f>
        <v>1123</v>
      </c>
      <c r="CH26" s="13">
        <f t="shared" ref="CH26:CH42" si="26">+K26</f>
        <v>1201</v>
      </c>
      <c r="CI26" s="13">
        <f t="shared" ref="CI26:CI42" si="27">+O26</f>
        <v>1686.8820899999998</v>
      </c>
      <c r="CJ26" s="13">
        <f t="shared" ref="CJ26:CJ42" si="28">+S26</f>
        <v>0</v>
      </c>
      <c r="CK26" s="13">
        <f t="shared" ref="CK26:CK42" si="29">+W26</f>
        <v>0</v>
      </c>
      <c r="CL26" s="13">
        <f t="shared" ref="CL26:CL42" si="30">+AA26</f>
        <v>0</v>
      </c>
      <c r="CM26" s="13">
        <f t="shared" ref="CM26:CM42" si="31">+AE26</f>
        <v>16750</v>
      </c>
      <c r="CN26" s="13">
        <f t="shared" ref="CN26:CN42" si="32">+AI26</f>
        <v>13206</v>
      </c>
      <c r="CO26" s="13">
        <f t="shared" ref="CO26:CO42" si="33">+AM26</f>
        <v>12422.124629999998</v>
      </c>
      <c r="CP26" s="13">
        <f t="shared" ref="CP26:CP42" si="34">+AQ26</f>
        <v>12657.36455</v>
      </c>
      <c r="CQ26" s="13">
        <f t="shared" ref="CQ26:CQ42" si="35">+AU26</f>
        <v>10805.86016</v>
      </c>
      <c r="CR26" s="13">
        <f t="shared" ref="CR26:CR42" si="36">+AY26</f>
        <v>11440.249320000008</v>
      </c>
      <c r="CS26" s="13">
        <f t="shared" ref="CS26:CS42" si="37">+BC26</f>
        <v>13003.761210000001</v>
      </c>
      <c r="CT26" s="13">
        <f t="shared" ref="CT26:CT42" si="38">+BG26</f>
        <v>9142.5500700000011</v>
      </c>
      <c r="CU26" s="13">
        <f t="shared" ref="CU26:CU42" si="39">+BK26</f>
        <v>38068.265469999998</v>
      </c>
      <c r="CV26" s="13">
        <f t="shared" ref="CV26:CV42" si="40">+BO26</f>
        <v>58766.735599999993</v>
      </c>
      <c r="CW26" s="13">
        <f t="shared" si="16"/>
        <v>44370.486510000002</v>
      </c>
      <c r="CX26" s="13">
        <f t="shared" ref="CX26:CX42" si="41">BW26</f>
        <v>53426.538549999997</v>
      </c>
      <c r="CY26" s="13">
        <f>CA26</f>
        <v>60974.970430000001</v>
      </c>
      <c r="CZ26" s="13">
        <f>CE26</f>
        <v>56435.988890000001</v>
      </c>
    </row>
    <row r="27" spans="3:104">
      <c r="C27" s="12" t="str">
        <f>IF(Portfolio!$CE$3=SOURCE!$A$1,SOURCE!D141,SOURCE!E141)</f>
        <v>Contas a receber</v>
      </c>
      <c r="D27" s="22">
        <v>0</v>
      </c>
      <c r="E27" s="13">
        <v>0</v>
      </c>
      <c r="F27" s="13">
        <v>0</v>
      </c>
      <c r="G27" s="130">
        <v>7096</v>
      </c>
      <c r="H27" s="13">
        <v>0</v>
      </c>
      <c r="I27" s="13">
        <v>354.6</v>
      </c>
      <c r="J27" s="13">
        <v>210</v>
      </c>
      <c r="K27" s="13">
        <v>16106.268880000001</v>
      </c>
      <c r="L27" s="13">
        <v>17806.11779</v>
      </c>
      <c r="M27" s="13">
        <v>12177.194730000001</v>
      </c>
      <c r="N27" s="13">
        <v>19872.160099999997</v>
      </c>
      <c r="O27" s="13">
        <v>17762.200509999999</v>
      </c>
      <c r="P27" s="13">
        <v>18036.572379999998</v>
      </c>
      <c r="Q27" s="13">
        <v>17457.104809999997</v>
      </c>
      <c r="R27" s="128">
        <v>17781.324280000001</v>
      </c>
      <c r="S27" s="129">
        <v>18028.311710000002</v>
      </c>
      <c r="T27" s="22">
        <v>20792.973100000003</v>
      </c>
      <c r="U27" s="22">
        <v>27362.403324999999</v>
      </c>
      <c r="V27" s="22">
        <v>28755</v>
      </c>
      <c r="W27" s="22">
        <v>36154</v>
      </c>
      <c r="X27" s="22">
        <v>35913</v>
      </c>
      <c r="Y27" s="22">
        <v>37044</v>
      </c>
      <c r="Z27" s="22">
        <v>36767</v>
      </c>
      <c r="AA27" s="22">
        <v>26326</v>
      </c>
      <c r="AB27" s="22">
        <v>21540</v>
      </c>
      <c r="AC27" s="22">
        <v>19142</v>
      </c>
      <c r="AD27" s="22">
        <v>35808</v>
      </c>
      <c r="AE27" s="22">
        <v>61473</v>
      </c>
      <c r="AF27" s="22">
        <v>58226</v>
      </c>
      <c r="AG27" s="22">
        <v>58084.023634999998</v>
      </c>
      <c r="AH27" s="22">
        <v>61618</v>
      </c>
      <c r="AI27" s="22">
        <v>56387</v>
      </c>
      <c r="AJ27" s="22">
        <v>54204.236270000001</v>
      </c>
      <c r="AK27" s="22">
        <v>53047.189939999997</v>
      </c>
      <c r="AL27" s="22">
        <v>51981.554465000008</v>
      </c>
      <c r="AM27" s="22">
        <v>51542.508489999993</v>
      </c>
      <c r="AN27" s="22">
        <v>51663.72971</v>
      </c>
      <c r="AO27" s="22">
        <v>51561.992039999997</v>
      </c>
      <c r="AP27" s="22">
        <v>138581.22469</v>
      </c>
      <c r="AQ27" s="22">
        <v>135423.31943999999</v>
      </c>
      <c r="AR27" s="22">
        <v>136986.71995000003</v>
      </c>
      <c r="AS27" s="22">
        <v>129576.05754999998</v>
      </c>
      <c r="AT27" s="22">
        <v>120547.22968999999</v>
      </c>
      <c r="AU27" s="22">
        <v>114981.55530000001</v>
      </c>
      <c r="AV27" s="22">
        <v>107511.73617</v>
      </c>
      <c r="AW27" s="22">
        <v>96773.702709999998</v>
      </c>
      <c r="AX27" s="22">
        <v>86221.364224999998</v>
      </c>
      <c r="AY27" s="22">
        <v>79171.434240000002</v>
      </c>
      <c r="AZ27" s="22">
        <v>78315.35295</v>
      </c>
      <c r="BA27" s="22">
        <v>73368.356499999994</v>
      </c>
      <c r="BB27" s="22">
        <v>75057.205690000003</v>
      </c>
      <c r="BC27" s="22">
        <v>68754.957714999982</v>
      </c>
      <c r="BD27" s="22">
        <v>69284.564509999997</v>
      </c>
      <c r="BE27" s="13">
        <v>67543.093210000006</v>
      </c>
      <c r="BF27" s="13">
        <v>66916.520359999995</v>
      </c>
      <c r="BG27" s="13">
        <v>56459.144424999999</v>
      </c>
      <c r="BH27" s="13">
        <v>53058.779270000006</v>
      </c>
      <c r="BI27" s="13">
        <v>47118.327680000002</v>
      </c>
      <c r="BJ27" s="13">
        <v>45132.715599999996</v>
      </c>
      <c r="BK27" s="13">
        <v>42434.132950000007</v>
      </c>
      <c r="BL27" s="13">
        <v>38857.45665</v>
      </c>
      <c r="BM27" s="13">
        <v>47180.870080000001</v>
      </c>
      <c r="BN27" s="13">
        <v>40908.240539999999</v>
      </c>
      <c r="BO27" s="13">
        <v>29297.069599999999</v>
      </c>
      <c r="BP27" s="223">
        <v>28842.020850000001</v>
      </c>
      <c r="BQ27" s="22">
        <v>27638.168229999999</v>
      </c>
      <c r="BR27" s="22">
        <v>23858.890600000002</v>
      </c>
      <c r="BS27" s="22">
        <v>16193.091769999999</v>
      </c>
      <c r="BT27" s="22">
        <v>14136.39805</v>
      </c>
      <c r="BU27" s="22">
        <v>11944.806205000001</v>
      </c>
      <c r="BV27" s="22">
        <v>15990.883509999998</v>
      </c>
      <c r="BW27" s="13">
        <v>13939.189919999999</v>
      </c>
      <c r="BX27" s="13">
        <v>12609.10274</v>
      </c>
      <c r="BY27" s="375">
        <v>11709.55133</v>
      </c>
      <c r="BZ27" s="375">
        <v>13127.838350000002</v>
      </c>
      <c r="CA27" s="382">
        <v>96543.347290000005</v>
      </c>
      <c r="CB27" s="382">
        <v>94799.558199999985</v>
      </c>
      <c r="CC27" s="382">
        <f>'[1]BAL DRE - RI'!$F$15</f>
        <v>65946.276710000006</v>
      </c>
      <c r="CD27" s="22">
        <v>105185.02905</v>
      </c>
      <c r="CE27" s="22">
        <v>188892.54901999998</v>
      </c>
      <c r="CF27" s="22"/>
      <c r="CG27" s="13">
        <f t="shared" si="25"/>
        <v>7096</v>
      </c>
      <c r="CH27" s="13">
        <f t="shared" si="26"/>
        <v>16106.268880000001</v>
      </c>
      <c r="CI27" s="13">
        <f t="shared" si="27"/>
        <v>17762.200509999999</v>
      </c>
      <c r="CJ27" s="13">
        <f t="shared" si="28"/>
        <v>18028.311710000002</v>
      </c>
      <c r="CK27" s="13">
        <f t="shared" si="29"/>
        <v>36154</v>
      </c>
      <c r="CL27" s="13">
        <f t="shared" si="30"/>
        <v>26326</v>
      </c>
      <c r="CM27" s="13">
        <f t="shared" si="31"/>
        <v>61473</v>
      </c>
      <c r="CN27" s="13">
        <f t="shared" si="32"/>
        <v>56387</v>
      </c>
      <c r="CO27" s="13">
        <f t="shared" si="33"/>
        <v>51542.508489999993</v>
      </c>
      <c r="CP27" s="13">
        <f t="shared" si="34"/>
        <v>135423.31943999999</v>
      </c>
      <c r="CQ27" s="13">
        <f t="shared" si="35"/>
        <v>114981.55530000001</v>
      </c>
      <c r="CR27" s="13">
        <f t="shared" si="36"/>
        <v>79171.434240000002</v>
      </c>
      <c r="CS27" s="13">
        <f t="shared" si="37"/>
        <v>68754.957714999982</v>
      </c>
      <c r="CT27" s="13">
        <f t="shared" si="38"/>
        <v>56459.144424999999</v>
      </c>
      <c r="CU27" s="13">
        <f t="shared" si="39"/>
        <v>42434.132950000007</v>
      </c>
      <c r="CV27" s="13">
        <f t="shared" si="40"/>
        <v>29297.069599999999</v>
      </c>
      <c r="CW27" s="13">
        <f t="shared" si="16"/>
        <v>16193.091769999999</v>
      </c>
      <c r="CX27" s="13">
        <f t="shared" si="41"/>
        <v>13939.189919999999</v>
      </c>
      <c r="CY27" s="13">
        <f t="shared" ref="CY27:CY38" si="42">CA27</f>
        <v>96543.347290000005</v>
      </c>
      <c r="CZ27" s="13">
        <f t="shared" ref="CZ27:CZ39" si="43">CE27</f>
        <v>188892.54901999998</v>
      </c>
    </row>
    <row r="28" spans="3:104">
      <c r="C28" s="12" t="str">
        <f>IF(Portfolio!$CE$3=SOURCE!$A$1,SOURCE!D142,SOURCE!E142)</f>
        <v>Valores a receber</v>
      </c>
      <c r="D28" s="22">
        <v>990</v>
      </c>
      <c r="E28" s="13">
        <v>941.04930000000002</v>
      </c>
      <c r="F28" s="13">
        <v>941.04930000000002</v>
      </c>
      <c r="G28" s="130">
        <v>680</v>
      </c>
      <c r="H28" s="13">
        <v>544.48021999999992</v>
      </c>
      <c r="I28" s="13">
        <v>10994.73839</v>
      </c>
      <c r="J28" s="13">
        <v>12087.992039999999</v>
      </c>
      <c r="K28" s="13">
        <v>0</v>
      </c>
      <c r="L28" s="13">
        <v>0</v>
      </c>
      <c r="M28" s="13">
        <v>0</v>
      </c>
      <c r="N28" s="13">
        <v>0</v>
      </c>
      <c r="O28" s="13">
        <v>0</v>
      </c>
      <c r="P28" s="13">
        <v>0</v>
      </c>
      <c r="Q28" s="13"/>
      <c r="S28" s="4">
        <v>0</v>
      </c>
      <c r="T28" s="22">
        <v>0</v>
      </c>
      <c r="U28" s="22"/>
      <c r="V28" s="22">
        <v>0</v>
      </c>
      <c r="W28" s="22">
        <v>0</v>
      </c>
      <c r="X28" s="22">
        <v>0</v>
      </c>
      <c r="Y28" s="22">
        <v>0</v>
      </c>
      <c r="Z28" s="22">
        <v>0</v>
      </c>
      <c r="AA28" s="22">
        <v>0</v>
      </c>
      <c r="AB28" s="22">
        <v>0</v>
      </c>
      <c r="AC28" s="22">
        <v>0</v>
      </c>
      <c r="AD28" s="22">
        <v>0</v>
      </c>
      <c r="AE28" s="22">
        <v>0</v>
      </c>
      <c r="AF28" s="22">
        <v>0</v>
      </c>
      <c r="AG28" s="22">
        <v>0</v>
      </c>
      <c r="AH28" s="22">
        <v>0</v>
      </c>
      <c r="AI28" s="22">
        <v>0</v>
      </c>
      <c r="AJ28" s="22"/>
      <c r="AK28" s="22">
        <v>0</v>
      </c>
      <c r="AL28" s="22">
        <v>0</v>
      </c>
      <c r="AM28" s="22">
        <v>0</v>
      </c>
      <c r="AN28" s="22">
        <v>0</v>
      </c>
      <c r="AO28" s="22">
        <v>0</v>
      </c>
      <c r="AP28" s="22">
        <v>0</v>
      </c>
      <c r="AQ28" s="22">
        <v>0</v>
      </c>
      <c r="AR28" s="22">
        <v>0</v>
      </c>
      <c r="AS28" s="22">
        <v>0</v>
      </c>
      <c r="AT28" s="22">
        <v>0</v>
      </c>
      <c r="AU28" s="22">
        <v>0</v>
      </c>
      <c r="AV28" s="22">
        <v>0</v>
      </c>
      <c r="AW28" s="22">
        <v>0</v>
      </c>
      <c r="AX28" s="22">
        <v>0</v>
      </c>
      <c r="AY28" s="22">
        <v>0</v>
      </c>
      <c r="AZ28" s="22">
        <v>0</v>
      </c>
      <c r="BA28" s="22">
        <v>0</v>
      </c>
      <c r="BB28" s="22">
        <v>0</v>
      </c>
      <c r="BC28" s="22">
        <v>0</v>
      </c>
      <c r="BD28" s="22">
        <v>0</v>
      </c>
      <c r="BE28" s="13">
        <v>0</v>
      </c>
      <c r="BF28" s="4">
        <v>0</v>
      </c>
      <c r="BG28" s="4">
        <v>0</v>
      </c>
      <c r="BH28" s="13">
        <v>0</v>
      </c>
      <c r="BI28" s="13">
        <v>0</v>
      </c>
      <c r="BJ28" s="13">
        <v>0</v>
      </c>
      <c r="BK28" s="22">
        <v>0</v>
      </c>
      <c r="BL28" s="22"/>
      <c r="BM28" s="13">
        <v>0</v>
      </c>
      <c r="BN28" s="13"/>
      <c r="BO28" s="13"/>
      <c r="BP28" s="223"/>
      <c r="BQ28" s="223"/>
      <c r="BR28" s="223"/>
      <c r="BS28" s="223"/>
      <c r="BT28" s="22">
        <v>0</v>
      </c>
      <c r="BU28" s="22"/>
      <c r="BV28" s="22"/>
      <c r="BW28" s="13"/>
      <c r="BX28" s="13"/>
      <c r="BY28" s="375"/>
      <c r="BZ28" s="375"/>
      <c r="CA28" s="382"/>
      <c r="CB28" s="382"/>
      <c r="CC28" s="382"/>
      <c r="CD28" s="22"/>
      <c r="CE28" s="22"/>
      <c r="CF28" s="22"/>
      <c r="CG28" s="13">
        <f t="shared" si="25"/>
        <v>680</v>
      </c>
      <c r="CH28" s="13">
        <f t="shared" si="26"/>
        <v>0</v>
      </c>
      <c r="CI28" s="13">
        <f t="shared" si="27"/>
        <v>0</v>
      </c>
      <c r="CJ28" s="13">
        <f t="shared" si="28"/>
        <v>0</v>
      </c>
      <c r="CK28" s="13">
        <f t="shared" si="29"/>
        <v>0</v>
      </c>
      <c r="CL28" s="13">
        <f t="shared" si="30"/>
        <v>0</v>
      </c>
      <c r="CM28" s="13">
        <f t="shared" si="31"/>
        <v>0</v>
      </c>
      <c r="CN28" s="13">
        <f t="shared" si="32"/>
        <v>0</v>
      </c>
      <c r="CO28" s="13">
        <f t="shared" si="33"/>
        <v>0</v>
      </c>
      <c r="CP28" s="13">
        <f t="shared" si="34"/>
        <v>0</v>
      </c>
      <c r="CQ28" s="13">
        <f t="shared" si="35"/>
        <v>0</v>
      </c>
      <c r="CR28" s="13">
        <f t="shared" si="36"/>
        <v>0</v>
      </c>
      <c r="CS28" s="13">
        <f t="shared" si="37"/>
        <v>0</v>
      </c>
      <c r="CT28" s="13">
        <f t="shared" si="38"/>
        <v>0</v>
      </c>
      <c r="CU28" s="13">
        <f t="shared" si="39"/>
        <v>0</v>
      </c>
      <c r="CV28" s="13">
        <f t="shared" si="40"/>
        <v>0</v>
      </c>
      <c r="CW28" s="13">
        <f t="shared" si="16"/>
        <v>0</v>
      </c>
      <c r="CX28" s="13">
        <f t="shared" si="41"/>
        <v>0</v>
      </c>
      <c r="CY28" s="13">
        <f t="shared" si="42"/>
        <v>0</v>
      </c>
      <c r="CZ28" s="13">
        <f t="shared" si="43"/>
        <v>0</v>
      </c>
    </row>
    <row r="29" spans="3:104">
      <c r="C29" s="12" t="str">
        <f>IF(Portfolio!$CE$3=SOURCE!$A$1,SOURCE!D143,SOURCE!E143)</f>
        <v>Terrenos e imóveis a comercializar</v>
      </c>
      <c r="D29" s="22">
        <v>2767</v>
      </c>
      <c r="E29" s="13">
        <v>3477.0751</v>
      </c>
      <c r="F29" s="13">
        <v>4198.3550899999964</v>
      </c>
      <c r="G29" s="130">
        <v>26728.334999999999</v>
      </c>
      <c r="H29" s="13">
        <v>39151.586840000004</v>
      </c>
      <c r="I29" s="13">
        <v>74719.077550000002</v>
      </c>
      <c r="J29" s="13">
        <v>76032.277630000011</v>
      </c>
      <c r="K29" s="13">
        <v>76809.540490000014</v>
      </c>
      <c r="L29" s="13">
        <v>77036.392110000001</v>
      </c>
      <c r="M29" s="13">
        <v>116031.86690000001</v>
      </c>
      <c r="N29" s="13">
        <v>116359.29596</v>
      </c>
      <c r="O29" s="13">
        <v>129457.14558999999</v>
      </c>
      <c r="P29" s="13">
        <v>131199.53334999998</v>
      </c>
      <c r="Q29" s="13">
        <v>132209.65257999999</v>
      </c>
      <c r="R29" s="128">
        <v>142277.4</v>
      </c>
      <c r="S29" s="129">
        <v>141267.91630000001</v>
      </c>
      <c r="T29" s="22">
        <v>142074.41751</v>
      </c>
      <c r="U29" s="22">
        <v>136479.06417</v>
      </c>
      <c r="V29" s="22">
        <v>138146</v>
      </c>
      <c r="W29" s="22">
        <v>33183</v>
      </c>
      <c r="X29" s="22">
        <v>35685</v>
      </c>
      <c r="Y29" s="22">
        <v>71004</v>
      </c>
      <c r="Z29" s="22">
        <v>77060</v>
      </c>
      <c r="AA29" s="22">
        <v>457183</v>
      </c>
      <c r="AB29" s="22">
        <v>312602</v>
      </c>
      <c r="AC29" s="22">
        <v>314235</v>
      </c>
      <c r="AD29" s="22">
        <v>320862</v>
      </c>
      <c r="AE29" s="22">
        <v>333175</v>
      </c>
      <c r="AF29" s="22">
        <v>335532</v>
      </c>
      <c r="AG29" s="22">
        <v>337733.91860999994</v>
      </c>
      <c r="AH29" s="22">
        <v>339570</v>
      </c>
      <c r="AI29" s="22">
        <v>348624</v>
      </c>
      <c r="AJ29" s="22">
        <v>350505.85827999999</v>
      </c>
      <c r="AK29" s="22">
        <v>361603.48058000003</v>
      </c>
      <c r="AL29" s="22">
        <v>365192.53937000007</v>
      </c>
      <c r="AM29" s="22">
        <v>193783.85915999999</v>
      </c>
      <c r="AN29" s="22">
        <v>197449.89403</v>
      </c>
      <c r="AO29" s="22">
        <v>223244.56216784293</v>
      </c>
      <c r="AP29" s="22">
        <v>228241.19533016291</v>
      </c>
      <c r="AQ29" s="22">
        <v>212159.56605715447</v>
      </c>
      <c r="AR29" s="22">
        <v>215975.85370000001</v>
      </c>
      <c r="AS29" s="22">
        <v>230363.57138000004</v>
      </c>
      <c r="AT29" s="22">
        <v>234030.85381</v>
      </c>
      <c r="AU29" s="22">
        <v>247120.49642000007</v>
      </c>
      <c r="AV29" s="22">
        <v>259251.30116000009</v>
      </c>
      <c r="AW29" s="22">
        <v>263469.32762000011</v>
      </c>
      <c r="AX29" s="22">
        <v>266674.21671000007</v>
      </c>
      <c r="AY29" s="22">
        <v>272880.27507999993</v>
      </c>
      <c r="AZ29" s="22">
        <v>277832.92503999994</v>
      </c>
      <c r="BA29" s="22">
        <v>287325.52066000004</v>
      </c>
      <c r="BB29" s="22">
        <v>404231.65865000006</v>
      </c>
      <c r="BC29" s="22">
        <v>406767.70773999993</v>
      </c>
      <c r="BD29" s="22">
        <v>410709.34211000009</v>
      </c>
      <c r="BE29" s="13">
        <v>412512.12874999997</v>
      </c>
      <c r="BF29" s="13">
        <v>420602.12277000002</v>
      </c>
      <c r="BG29" s="13">
        <v>422528.70246000012</v>
      </c>
      <c r="BH29" s="13">
        <v>425794.28154999996</v>
      </c>
      <c r="BI29" s="13">
        <v>426439.90523999999</v>
      </c>
      <c r="BJ29" s="13">
        <v>427119.33468000003</v>
      </c>
      <c r="BK29" s="13">
        <v>431126.52624999994</v>
      </c>
      <c r="BL29" s="13">
        <v>411880.4</v>
      </c>
      <c r="BM29" s="13">
        <v>449879.9151300001</v>
      </c>
      <c r="BN29" s="13">
        <v>471037.79552000004</v>
      </c>
      <c r="BO29" s="13">
        <v>470114.04450000008</v>
      </c>
      <c r="BP29" s="223">
        <v>478911.7874599999</v>
      </c>
      <c r="BQ29" s="22">
        <v>493753.94806000002</v>
      </c>
      <c r="BR29" s="22">
        <v>501971.39676999999</v>
      </c>
      <c r="BS29" s="22">
        <v>463556.12567000004</v>
      </c>
      <c r="BT29" s="22">
        <v>467307.70193000004</v>
      </c>
      <c r="BU29" s="22">
        <v>473806.24816000008</v>
      </c>
      <c r="BV29" s="22">
        <v>480780.55063000019</v>
      </c>
      <c r="BW29" s="13">
        <v>484364.99148000003</v>
      </c>
      <c r="BX29" s="13">
        <v>489382.70805000002</v>
      </c>
      <c r="BY29" s="375">
        <v>492981.36144000001</v>
      </c>
      <c r="BZ29" s="375">
        <v>511225.11026000004</v>
      </c>
      <c r="CA29" s="382">
        <v>488527.48292000004</v>
      </c>
      <c r="CB29" s="382">
        <v>507662.05911999999</v>
      </c>
      <c r="CC29" s="382">
        <f>'[1]BAL DRE - RI'!$F$16</f>
        <v>482997.15000000014</v>
      </c>
      <c r="CD29" s="22">
        <v>477790.09294999996</v>
      </c>
      <c r="CE29" s="22">
        <v>498325.82428000012</v>
      </c>
      <c r="CF29" s="22"/>
      <c r="CG29" s="13">
        <f t="shared" si="25"/>
        <v>26728.334999999999</v>
      </c>
      <c r="CH29" s="13">
        <f t="shared" si="26"/>
        <v>76809.540490000014</v>
      </c>
      <c r="CI29" s="13">
        <f t="shared" si="27"/>
        <v>129457.14558999999</v>
      </c>
      <c r="CJ29" s="13">
        <f t="shared" si="28"/>
        <v>141267.91630000001</v>
      </c>
      <c r="CK29" s="13">
        <f t="shared" si="29"/>
        <v>33183</v>
      </c>
      <c r="CL29" s="13">
        <f t="shared" si="30"/>
        <v>457183</v>
      </c>
      <c r="CM29" s="13">
        <f t="shared" si="31"/>
        <v>333175</v>
      </c>
      <c r="CN29" s="13">
        <f t="shared" si="32"/>
        <v>348624</v>
      </c>
      <c r="CO29" s="13">
        <f t="shared" si="33"/>
        <v>193783.85915999999</v>
      </c>
      <c r="CP29" s="13">
        <f t="shared" si="34"/>
        <v>212159.56605715447</v>
      </c>
      <c r="CQ29" s="13">
        <f t="shared" si="35"/>
        <v>247120.49642000007</v>
      </c>
      <c r="CR29" s="13">
        <f t="shared" si="36"/>
        <v>272880.27507999993</v>
      </c>
      <c r="CS29" s="13">
        <f t="shared" si="37"/>
        <v>406767.70773999993</v>
      </c>
      <c r="CT29" s="13">
        <f t="shared" si="38"/>
        <v>422528.70246000012</v>
      </c>
      <c r="CU29" s="13">
        <f t="shared" si="39"/>
        <v>431126.52624999994</v>
      </c>
      <c r="CV29" s="13">
        <f t="shared" si="40"/>
        <v>470114.04450000008</v>
      </c>
      <c r="CW29" s="13">
        <f t="shared" si="16"/>
        <v>463556.12567000004</v>
      </c>
      <c r="CX29" s="13">
        <f t="shared" si="41"/>
        <v>484364.99148000003</v>
      </c>
      <c r="CY29" s="13">
        <f t="shared" si="42"/>
        <v>488527.48292000004</v>
      </c>
      <c r="CZ29" s="13">
        <f t="shared" si="43"/>
        <v>498325.82428000012</v>
      </c>
    </row>
    <row r="30" spans="3:104">
      <c r="C30" s="12" t="str">
        <f>IF(Portfolio!$CE$3=SOURCE!$A$1,SOURCE!D144,SOURCE!E144)</f>
        <v>Empréstimos e adiantamentos diversos</v>
      </c>
      <c r="D30" s="22">
        <v>2533</v>
      </c>
      <c r="E30" s="13">
        <v>5471.4838499999996</v>
      </c>
      <c r="F30" s="13">
        <v>4592.7289500000006</v>
      </c>
      <c r="G30" s="130">
        <v>3563.8970400000003</v>
      </c>
      <c r="H30" s="13">
        <v>2294.4720300000004</v>
      </c>
      <c r="I30" s="13">
        <v>3061.5765900000001</v>
      </c>
      <c r="J30" s="13">
        <v>2914.5077699999997</v>
      </c>
      <c r="K30" s="13">
        <v>1569</v>
      </c>
      <c r="L30" s="13">
        <v>1604.851640000001</v>
      </c>
      <c r="M30" s="13">
        <v>1554.4056600000001</v>
      </c>
      <c r="N30" s="13">
        <v>4650.1886400000003</v>
      </c>
      <c r="O30" s="13">
        <v>10328.39093</v>
      </c>
      <c r="P30" s="13">
        <v>19773.490119999999</v>
      </c>
      <c r="Q30" s="13">
        <v>10967.500890000001</v>
      </c>
      <c r="R30" s="128">
        <v>12782.207744999998</v>
      </c>
      <c r="S30" s="129">
        <v>9908</v>
      </c>
      <c r="T30" s="22">
        <v>9000.5522300000048</v>
      </c>
      <c r="U30" s="22">
        <v>8493.649499999985</v>
      </c>
      <c r="V30" s="22">
        <v>7111</v>
      </c>
      <c r="W30" s="22">
        <v>8658</v>
      </c>
      <c r="X30" s="22">
        <v>9910</v>
      </c>
      <c r="Y30" s="22">
        <v>9396</v>
      </c>
      <c r="Z30" s="22">
        <v>10038</v>
      </c>
      <c r="AA30" s="22">
        <v>8909</v>
      </c>
      <c r="AB30" s="22">
        <v>8459</v>
      </c>
      <c r="AC30" s="22">
        <v>9630</v>
      </c>
      <c r="AD30" s="22">
        <v>0</v>
      </c>
      <c r="AE30" s="22">
        <v>0</v>
      </c>
      <c r="AF30" s="22">
        <v>0</v>
      </c>
      <c r="AG30" s="22">
        <v>0</v>
      </c>
      <c r="AH30" s="22">
        <v>0</v>
      </c>
      <c r="AI30" s="22">
        <v>0</v>
      </c>
      <c r="AJ30" s="22">
        <v>0</v>
      </c>
      <c r="AK30" s="22">
        <v>0</v>
      </c>
      <c r="AL30" s="22">
        <v>0</v>
      </c>
      <c r="AM30" s="22">
        <v>0</v>
      </c>
      <c r="AN30" s="22">
        <v>0</v>
      </c>
      <c r="AO30" s="22">
        <v>0</v>
      </c>
      <c r="AP30" s="22">
        <v>0</v>
      </c>
      <c r="AQ30" s="22">
        <v>0</v>
      </c>
      <c r="AR30" s="22">
        <v>0</v>
      </c>
      <c r="AS30" s="22">
        <v>0</v>
      </c>
      <c r="AT30" s="22">
        <v>0</v>
      </c>
      <c r="AU30" s="22">
        <v>0</v>
      </c>
      <c r="AV30" s="22">
        <v>0</v>
      </c>
      <c r="AW30" s="22">
        <v>0</v>
      </c>
      <c r="AX30" s="22">
        <v>0</v>
      </c>
      <c r="AY30" s="22">
        <v>0</v>
      </c>
      <c r="AZ30" s="22">
        <v>0</v>
      </c>
      <c r="BA30" s="22">
        <v>0</v>
      </c>
      <c r="BB30" s="22">
        <v>0</v>
      </c>
      <c r="BC30" s="22">
        <v>0</v>
      </c>
      <c r="BD30" s="22">
        <v>0</v>
      </c>
      <c r="BE30" s="13">
        <v>0</v>
      </c>
      <c r="BF30" s="4">
        <v>0</v>
      </c>
      <c r="BG30" s="4">
        <v>0</v>
      </c>
      <c r="BH30" s="4">
        <v>0</v>
      </c>
      <c r="BI30" s="4">
        <v>0</v>
      </c>
      <c r="BJ30" s="4">
        <v>0</v>
      </c>
      <c r="BK30" s="22">
        <v>0</v>
      </c>
      <c r="BL30" s="22"/>
      <c r="BM30" s="13">
        <v>0</v>
      </c>
      <c r="BN30" s="13"/>
      <c r="BO30" s="13"/>
      <c r="BP30" s="223"/>
      <c r="BQ30" s="223"/>
      <c r="BR30" s="223"/>
      <c r="BS30" s="223"/>
      <c r="BT30" s="22">
        <v>0</v>
      </c>
      <c r="BU30" s="22"/>
      <c r="BV30" s="22"/>
      <c r="BW30" s="13"/>
      <c r="BX30" s="13"/>
      <c r="BY30" s="375"/>
      <c r="BZ30" s="375"/>
      <c r="CA30" s="382"/>
      <c r="CB30" s="382"/>
      <c r="CC30" s="382"/>
      <c r="CD30" s="22"/>
      <c r="CE30" s="22"/>
      <c r="CF30" s="22"/>
      <c r="CG30" s="13">
        <f t="shared" si="25"/>
        <v>3563.8970400000003</v>
      </c>
      <c r="CH30" s="13">
        <f t="shared" si="26"/>
        <v>1569</v>
      </c>
      <c r="CI30" s="13">
        <f t="shared" si="27"/>
        <v>10328.39093</v>
      </c>
      <c r="CJ30" s="13">
        <f t="shared" si="28"/>
        <v>9908</v>
      </c>
      <c r="CK30" s="13">
        <f t="shared" si="29"/>
        <v>8658</v>
      </c>
      <c r="CL30" s="13">
        <f t="shared" si="30"/>
        <v>8909</v>
      </c>
      <c r="CM30" s="13">
        <f t="shared" si="31"/>
        <v>0</v>
      </c>
      <c r="CN30" s="13">
        <f t="shared" si="32"/>
        <v>0</v>
      </c>
      <c r="CO30" s="13">
        <f t="shared" si="33"/>
        <v>0</v>
      </c>
      <c r="CP30" s="13">
        <f t="shared" si="34"/>
        <v>0</v>
      </c>
      <c r="CQ30" s="13">
        <f t="shared" si="35"/>
        <v>0</v>
      </c>
      <c r="CR30" s="13">
        <f t="shared" si="36"/>
        <v>0</v>
      </c>
      <c r="CS30" s="13">
        <f t="shared" si="37"/>
        <v>0</v>
      </c>
      <c r="CT30" s="13">
        <f t="shared" si="38"/>
        <v>0</v>
      </c>
      <c r="CU30" s="13">
        <f t="shared" si="39"/>
        <v>0</v>
      </c>
      <c r="CV30" s="13">
        <f t="shared" si="40"/>
        <v>0</v>
      </c>
      <c r="CW30" s="13">
        <f t="shared" si="16"/>
        <v>0</v>
      </c>
      <c r="CX30" s="13">
        <f t="shared" si="41"/>
        <v>0</v>
      </c>
      <c r="CY30" s="13">
        <f t="shared" si="42"/>
        <v>0</v>
      </c>
      <c r="CZ30" s="13">
        <f t="shared" si="43"/>
        <v>0</v>
      </c>
    </row>
    <row r="31" spans="3:104">
      <c r="C31" s="12" t="str">
        <f>IF(Portfolio!$CE$3=SOURCE!$A$1,SOURCE!D145,SOURCE!E145)</f>
        <v>Depósitos judiciais</v>
      </c>
      <c r="D31" s="22">
        <v>13851.65791</v>
      </c>
      <c r="E31" s="13">
        <v>14244.96639</v>
      </c>
      <c r="F31" s="13">
        <v>14276.293230000003</v>
      </c>
      <c r="G31" s="130">
        <v>14276</v>
      </c>
      <c r="H31" s="13">
        <v>14335.402969999997</v>
      </c>
      <c r="I31" s="13">
        <v>14221.653829999997</v>
      </c>
      <c r="J31" s="13">
        <v>14404.21646</v>
      </c>
      <c r="K31" s="13">
        <v>0</v>
      </c>
      <c r="L31" s="13">
        <v>0</v>
      </c>
      <c r="M31" s="13">
        <v>0</v>
      </c>
      <c r="N31" s="13">
        <v>0</v>
      </c>
      <c r="O31" s="13">
        <v>0</v>
      </c>
      <c r="P31" s="13">
        <v>0</v>
      </c>
      <c r="Q31" s="13">
        <v>0</v>
      </c>
      <c r="R31" s="128">
        <v>0</v>
      </c>
      <c r="S31" s="129">
        <v>0</v>
      </c>
      <c r="T31" s="22">
        <v>23117</v>
      </c>
      <c r="U31" s="22">
        <v>23217</v>
      </c>
      <c r="V31" s="22">
        <v>23217</v>
      </c>
      <c r="W31" s="22">
        <v>23217</v>
      </c>
      <c r="X31" s="22">
        <v>23464</v>
      </c>
      <c r="Y31" s="22">
        <v>23592</v>
      </c>
      <c r="Z31" s="22">
        <v>24901</v>
      </c>
      <c r="AA31" s="22">
        <v>24943</v>
      </c>
      <c r="AB31" s="22">
        <v>25274</v>
      </c>
      <c r="AC31" s="22">
        <v>25301</v>
      </c>
      <c r="AD31" s="22">
        <v>25354</v>
      </c>
      <c r="AE31" s="22">
        <v>24792</v>
      </c>
      <c r="AF31" s="22">
        <v>25816</v>
      </c>
      <c r="AG31" s="22">
        <v>25494.16159</v>
      </c>
      <c r="AH31" s="22">
        <v>27898</v>
      </c>
      <c r="AI31" s="22">
        <v>27549</v>
      </c>
      <c r="AJ31" s="22">
        <v>27866.156734999997</v>
      </c>
      <c r="AK31" s="22">
        <v>22603.606674999995</v>
      </c>
      <c r="AL31" s="22">
        <v>22640.322924999997</v>
      </c>
      <c r="AM31" s="22">
        <v>13999.548795000001</v>
      </c>
      <c r="AN31" s="22">
        <v>13962.383254999999</v>
      </c>
      <c r="AO31" s="22">
        <v>14497.865065000002</v>
      </c>
      <c r="AP31" s="22">
        <v>14696.249695</v>
      </c>
      <c r="AQ31" s="22">
        <v>13151.138634999999</v>
      </c>
      <c r="AR31" s="22">
        <v>14318.762014999998</v>
      </c>
      <c r="AS31" s="22">
        <v>15153.669954999999</v>
      </c>
      <c r="AT31" s="22">
        <v>17680.870424999997</v>
      </c>
      <c r="AU31" s="22">
        <v>18395.113244999997</v>
      </c>
      <c r="AV31" s="22">
        <v>16268.665675</v>
      </c>
      <c r="AW31" s="22">
        <v>18676.565074999999</v>
      </c>
      <c r="AX31" s="22">
        <v>20031.128075000001</v>
      </c>
      <c r="AY31" s="22">
        <v>26385.742464999996</v>
      </c>
      <c r="AZ31" s="22">
        <v>26845.143545000003</v>
      </c>
      <c r="BA31" s="22">
        <v>28349.255424999996</v>
      </c>
      <c r="BB31" s="22">
        <v>30131.928554999999</v>
      </c>
      <c r="BC31" s="22">
        <v>33417.937460000001</v>
      </c>
      <c r="BD31" s="22">
        <v>29827.126605000001</v>
      </c>
      <c r="BE31" s="13">
        <v>32351.461715000005</v>
      </c>
      <c r="BF31" s="13">
        <v>32954.690925000003</v>
      </c>
      <c r="BG31" s="13">
        <v>34899.197225000004</v>
      </c>
      <c r="BH31" s="13">
        <v>34000.412725000002</v>
      </c>
      <c r="BI31" s="13">
        <v>34706.19109</v>
      </c>
      <c r="BJ31" s="13">
        <v>35087.881280000001</v>
      </c>
      <c r="BK31" s="13">
        <v>39777.454850000002</v>
      </c>
      <c r="BL31" s="13">
        <v>41803.700570000001</v>
      </c>
      <c r="BM31" s="13">
        <v>87364.958249999996</v>
      </c>
      <c r="BN31" s="13">
        <v>195234.02643</v>
      </c>
      <c r="BO31" s="13">
        <v>157172.60218000002</v>
      </c>
      <c r="BP31" s="223">
        <v>160283.02648</v>
      </c>
      <c r="BQ31" s="22">
        <v>163734.548695</v>
      </c>
      <c r="BR31" s="22">
        <v>175332.371625</v>
      </c>
      <c r="BS31" s="22">
        <v>175471.63227500001</v>
      </c>
      <c r="BT31" s="22">
        <v>162992.82885999998</v>
      </c>
      <c r="BU31" s="22">
        <v>166858.807975</v>
      </c>
      <c r="BV31" s="22">
        <v>168719.66925000001</v>
      </c>
      <c r="BW31" s="13">
        <v>157778.23959000001</v>
      </c>
      <c r="BX31" s="13">
        <v>160461.71216999998</v>
      </c>
      <c r="BY31" s="375">
        <v>163364.49908999997</v>
      </c>
      <c r="BZ31" s="375">
        <v>166160.10392000002</v>
      </c>
      <c r="CA31" s="382">
        <v>65015.432329999996</v>
      </c>
      <c r="CB31" s="382">
        <v>68798.433759999985</v>
      </c>
      <c r="CC31" s="382">
        <f>'[1]BAL DRE - RI'!$F$18</f>
        <v>74308.022400000002</v>
      </c>
      <c r="CD31" s="22">
        <v>76886.614579999994</v>
      </c>
      <c r="CE31" s="22">
        <v>82739.218549999991</v>
      </c>
      <c r="CF31" s="22"/>
      <c r="CG31" s="13">
        <f t="shared" si="25"/>
        <v>14276</v>
      </c>
      <c r="CH31" s="13">
        <f t="shared" si="26"/>
        <v>0</v>
      </c>
      <c r="CI31" s="13">
        <f t="shared" si="27"/>
        <v>0</v>
      </c>
      <c r="CJ31" s="13">
        <f t="shared" si="28"/>
        <v>0</v>
      </c>
      <c r="CK31" s="13">
        <f t="shared" si="29"/>
        <v>23217</v>
      </c>
      <c r="CL31" s="13">
        <f t="shared" si="30"/>
        <v>24943</v>
      </c>
      <c r="CM31" s="13">
        <f t="shared" si="31"/>
        <v>24792</v>
      </c>
      <c r="CN31" s="13">
        <f t="shared" si="32"/>
        <v>27549</v>
      </c>
      <c r="CO31" s="13">
        <f t="shared" si="33"/>
        <v>13999.548795000001</v>
      </c>
      <c r="CP31" s="13">
        <f t="shared" si="34"/>
        <v>13151.138634999999</v>
      </c>
      <c r="CQ31" s="13">
        <f t="shared" si="35"/>
        <v>18395.113244999997</v>
      </c>
      <c r="CR31" s="13">
        <f t="shared" si="36"/>
        <v>26385.742464999996</v>
      </c>
      <c r="CS31" s="13">
        <f t="shared" si="37"/>
        <v>33417.937460000001</v>
      </c>
      <c r="CT31" s="13">
        <f t="shared" si="38"/>
        <v>34899.197225000004</v>
      </c>
      <c r="CU31" s="13">
        <f t="shared" si="39"/>
        <v>39777.454850000002</v>
      </c>
      <c r="CV31" s="13">
        <f t="shared" si="40"/>
        <v>157172.60218000002</v>
      </c>
      <c r="CW31" s="13">
        <f t="shared" si="16"/>
        <v>175471.63227500001</v>
      </c>
      <c r="CX31" s="13">
        <f t="shared" si="41"/>
        <v>157778.23959000001</v>
      </c>
      <c r="CY31" s="13">
        <f t="shared" si="42"/>
        <v>65015.432329999996</v>
      </c>
      <c r="CZ31" s="13">
        <f t="shared" si="43"/>
        <v>82739.218549999991</v>
      </c>
    </row>
    <row r="32" spans="3:104">
      <c r="C32" s="12" t="str">
        <f>IF(Portfolio!$CE$3=SOURCE!$A$1,SOURCE!D146,SOURCE!E146)</f>
        <v>Imposto de renda e contribuição social diferidos</v>
      </c>
      <c r="D32" s="22">
        <v>11927.987660000001</v>
      </c>
      <c r="E32" s="13">
        <v>6468.5293000000011</v>
      </c>
      <c r="F32" s="13">
        <v>6468.5293000000011</v>
      </c>
      <c r="G32" s="130">
        <v>7165.2430999999997</v>
      </c>
      <c r="H32" s="13">
        <v>6971.0225599999994</v>
      </c>
      <c r="I32" s="13">
        <v>193963</v>
      </c>
      <c r="J32" s="13">
        <v>187814.59682000004</v>
      </c>
      <c r="K32" s="13">
        <v>166207.77980000002</v>
      </c>
      <c r="L32" s="13">
        <v>149094.11334000001</v>
      </c>
      <c r="M32" s="13">
        <v>143056.70654999997</v>
      </c>
      <c r="N32" s="13">
        <v>136697.91565000001</v>
      </c>
      <c r="O32" s="13">
        <v>137262.83463032305</v>
      </c>
      <c r="P32" s="13">
        <v>137259.17204983431</v>
      </c>
      <c r="Q32" s="13">
        <v>137726.35519480481</v>
      </c>
      <c r="R32" s="128">
        <v>93980.419219999996</v>
      </c>
      <c r="S32" s="129">
        <v>113891</v>
      </c>
      <c r="T32" s="22">
        <v>81673</v>
      </c>
      <c r="U32" s="22">
        <v>56483</v>
      </c>
      <c r="V32" s="22">
        <v>29483</v>
      </c>
      <c r="W32" s="22">
        <v>8737</v>
      </c>
      <c r="X32" s="22">
        <v>0</v>
      </c>
      <c r="Y32" s="22">
        <v>0</v>
      </c>
      <c r="Z32" s="22" t="s">
        <v>32</v>
      </c>
      <c r="AA32" s="22">
        <v>0</v>
      </c>
      <c r="AB32" s="22">
        <v>0</v>
      </c>
      <c r="AC32" s="22">
        <v>0</v>
      </c>
      <c r="AD32" s="22">
        <v>0</v>
      </c>
      <c r="AE32" s="22">
        <v>0</v>
      </c>
      <c r="AF32" s="22">
        <v>0</v>
      </c>
      <c r="AG32" s="22">
        <v>0</v>
      </c>
      <c r="AH32" s="22">
        <v>0</v>
      </c>
      <c r="AI32" s="22">
        <v>0</v>
      </c>
      <c r="AJ32" s="22">
        <v>11085</v>
      </c>
      <c r="AK32" s="22">
        <v>15442.937480000001</v>
      </c>
      <c r="AL32" s="22">
        <v>16768.462224999999</v>
      </c>
      <c r="AM32" s="22">
        <v>18452.607814999999</v>
      </c>
      <c r="AN32" s="22">
        <v>18533.435380000003</v>
      </c>
      <c r="AO32" s="22">
        <v>19709.253224999997</v>
      </c>
      <c r="AP32" s="22">
        <v>19850.542665000001</v>
      </c>
      <c r="AQ32" s="22">
        <v>18442.608315000001</v>
      </c>
      <c r="AR32" s="22">
        <v>17556.607030000003</v>
      </c>
      <c r="AS32" s="22">
        <v>17341.852330000002</v>
      </c>
      <c r="AT32" s="22">
        <v>16680.52377</v>
      </c>
      <c r="AU32" s="22">
        <v>16518.87671</v>
      </c>
      <c r="AV32" s="22">
        <v>16407.362119999998</v>
      </c>
      <c r="AW32" s="22">
        <v>15602.743620000001</v>
      </c>
      <c r="AX32" s="22">
        <v>15960.471244999999</v>
      </c>
      <c r="AY32" s="22">
        <v>20413.918405</v>
      </c>
      <c r="AZ32" s="22">
        <v>28248.464832374859</v>
      </c>
      <c r="BA32" s="22">
        <v>28227.491425</v>
      </c>
      <c r="BB32" s="22">
        <v>28323.309850000001</v>
      </c>
      <c r="BC32" s="22">
        <v>23865.411800000744</v>
      </c>
      <c r="BD32" s="22">
        <v>23807.877940000002</v>
      </c>
      <c r="BE32" s="13">
        <v>24734.720770000004</v>
      </c>
      <c r="BF32" s="13">
        <v>24911.65007</v>
      </c>
      <c r="BG32" s="13">
        <v>19937.251745000001</v>
      </c>
      <c r="BH32" s="13">
        <v>23218.912120000005</v>
      </c>
      <c r="BI32" s="13">
        <v>17221.925579999999</v>
      </c>
      <c r="BJ32" s="13">
        <v>17827.919409999999</v>
      </c>
      <c r="BK32" s="13">
        <v>18417.216110000001</v>
      </c>
      <c r="BL32" s="13">
        <v>19056.872340000002</v>
      </c>
      <c r="BM32" s="13">
        <v>20150.998030000002</v>
      </c>
      <c r="BN32" s="13">
        <v>21067.718869999997</v>
      </c>
      <c r="BO32" s="13">
        <v>21477.555399999997</v>
      </c>
      <c r="BP32" s="223">
        <v>37590.120569999999</v>
      </c>
      <c r="BQ32" s="22">
        <v>38316.816319999998</v>
      </c>
      <c r="BR32" s="22">
        <v>34139.083300000006</v>
      </c>
      <c r="BS32" s="22">
        <v>30993.797449999998</v>
      </c>
      <c r="BT32" s="22">
        <v>34914.429339999995</v>
      </c>
      <c r="BU32" s="22">
        <v>28989.654270000003</v>
      </c>
      <c r="BV32" s="22">
        <v>22977.58469</v>
      </c>
      <c r="BW32" s="13">
        <v>16089.970289999997</v>
      </c>
      <c r="BX32" s="13">
        <v>20042.763429999999</v>
      </c>
      <c r="BY32" s="375">
        <v>31126.216240000002</v>
      </c>
      <c r="BZ32" s="375">
        <v>30459.663569999997</v>
      </c>
      <c r="CA32" s="382">
        <v>31613.962789999998</v>
      </c>
      <c r="CB32" s="382">
        <v>39150.979759999987</v>
      </c>
      <c r="CC32" s="382">
        <f>'[1]BAL DRE - RI'!$F$19</f>
        <v>36983.03462999998</v>
      </c>
      <c r="CD32" s="22">
        <v>35794.193260000007</v>
      </c>
      <c r="CE32" s="22">
        <v>34413.564960000003</v>
      </c>
      <c r="CF32" s="22"/>
      <c r="CG32" s="13">
        <f t="shared" si="25"/>
        <v>7165.2430999999997</v>
      </c>
      <c r="CH32" s="13">
        <f t="shared" si="26"/>
        <v>166207.77980000002</v>
      </c>
      <c r="CI32" s="13">
        <f t="shared" si="27"/>
        <v>137262.83463032305</v>
      </c>
      <c r="CJ32" s="13">
        <f t="shared" si="28"/>
        <v>113891</v>
      </c>
      <c r="CK32" s="13">
        <f t="shared" si="29"/>
        <v>8737</v>
      </c>
      <c r="CL32" s="13">
        <f t="shared" si="30"/>
        <v>0</v>
      </c>
      <c r="CM32" s="13">
        <f t="shared" si="31"/>
        <v>0</v>
      </c>
      <c r="CN32" s="13">
        <f t="shared" si="32"/>
        <v>0</v>
      </c>
      <c r="CO32" s="13">
        <f t="shared" si="33"/>
        <v>18452.607814999999</v>
      </c>
      <c r="CP32" s="13">
        <f t="shared" si="34"/>
        <v>18442.608315000001</v>
      </c>
      <c r="CQ32" s="13">
        <f t="shared" si="35"/>
        <v>16518.87671</v>
      </c>
      <c r="CR32" s="13">
        <f t="shared" si="36"/>
        <v>20413.918405</v>
      </c>
      <c r="CS32" s="13">
        <f t="shared" si="37"/>
        <v>23865.411800000744</v>
      </c>
      <c r="CT32" s="13">
        <f t="shared" si="38"/>
        <v>19937.251745000001</v>
      </c>
      <c r="CU32" s="13">
        <f t="shared" si="39"/>
        <v>18417.216110000001</v>
      </c>
      <c r="CV32" s="13">
        <f t="shared" si="40"/>
        <v>21477.555399999997</v>
      </c>
      <c r="CW32" s="13">
        <f t="shared" si="16"/>
        <v>30993.797449999998</v>
      </c>
      <c r="CX32" s="13">
        <f t="shared" si="41"/>
        <v>16089.970289999997</v>
      </c>
      <c r="CY32" s="13">
        <f t="shared" si="42"/>
        <v>31613.962789999998</v>
      </c>
      <c r="CZ32" s="13">
        <f t="shared" si="43"/>
        <v>34413.564960000003</v>
      </c>
    </row>
    <row r="33" spans="3:104">
      <c r="C33" s="12" t="str">
        <f>IF(Portfolio!$CE$3=SOURCE!$A$1,SOURCE!D147,SOURCE!E147)</f>
        <v>Custos diferidos</v>
      </c>
      <c r="D33" s="22">
        <v>0</v>
      </c>
      <c r="E33" s="13">
        <v>0</v>
      </c>
      <c r="F33" s="13">
        <v>0</v>
      </c>
      <c r="G33" s="130">
        <v>0</v>
      </c>
      <c r="H33" s="13">
        <v>0</v>
      </c>
      <c r="I33" s="13">
        <v>0</v>
      </c>
      <c r="J33" s="13">
        <v>0</v>
      </c>
      <c r="K33" s="13">
        <v>0</v>
      </c>
      <c r="L33" s="13">
        <v>0</v>
      </c>
      <c r="M33" s="13">
        <v>0</v>
      </c>
      <c r="N33" s="13">
        <v>0</v>
      </c>
      <c r="O33" s="13">
        <v>0</v>
      </c>
      <c r="P33" s="13">
        <v>0</v>
      </c>
      <c r="Q33" s="13">
        <v>0</v>
      </c>
      <c r="R33" s="128">
        <v>0</v>
      </c>
      <c r="S33" s="129">
        <v>0</v>
      </c>
      <c r="T33" s="22">
        <v>0</v>
      </c>
      <c r="U33" s="22">
        <v>0</v>
      </c>
      <c r="V33" s="22">
        <v>0</v>
      </c>
      <c r="W33" s="22">
        <v>0</v>
      </c>
      <c r="X33" s="22">
        <v>0</v>
      </c>
      <c r="Y33" s="22">
        <v>0</v>
      </c>
      <c r="Z33" s="22">
        <v>0</v>
      </c>
      <c r="AA33" s="22">
        <v>0</v>
      </c>
      <c r="AB33" s="22">
        <v>0</v>
      </c>
      <c r="AC33" s="22">
        <v>0</v>
      </c>
      <c r="AD33" s="22">
        <v>0</v>
      </c>
      <c r="AE33" s="22">
        <v>0</v>
      </c>
      <c r="AF33" s="22">
        <v>0</v>
      </c>
      <c r="AG33" s="22">
        <v>0</v>
      </c>
      <c r="AH33" s="22">
        <v>0</v>
      </c>
      <c r="AI33" s="22">
        <v>0</v>
      </c>
      <c r="AJ33" s="22">
        <v>0</v>
      </c>
      <c r="AK33" s="22">
        <v>0</v>
      </c>
      <c r="AL33" s="22">
        <v>0</v>
      </c>
      <c r="AM33" s="22">
        <v>0</v>
      </c>
      <c r="AN33" s="22">
        <v>0</v>
      </c>
      <c r="AO33" s="22">
        <v>0</v>
      </c>
      <c r="AP33" s="22">
        <v>0</v>
      </c>
      <c r="AQ33" s="22">
        <v>77699.894290000011</v>
      </c>
      <c r="AR33" s="22">
        <v>89746.481490000006</v>
      </c>
      <c r="AS33" s="22">
        <v>84120.513099999996</v>
      </c>
      <c r="AT33" s="22">
        <v>82804.218559999994</v>
      </c>
      <c r="AU33" s="22">
        <v>77083.857349999991</v>
      </c>
      <c r="AV33" s="22">
        <v>75513.775894999999</v>
      </c>
      <c r="AW33" s="22">
        <v>75251.739650000003</v>
      </c>
      <c r="AX33" s="22">
        <v>97365.654880000002</v>
      </c>
      <c r="AY33" s="22">
        <v>95721.920564999993</v>
      </c>
      <c r="AZ33" s="22">
        <v>98148.49678500001</v>
      </c>
      <c r="BA33" s="22">
        <v>95550.378444999995</v>
      </c>
      <c r="BB33" s="22">
        <v>107897.95301</v>
      </c>
      <c r="BC33" s="22">
        <v>111047.08972500001</v>
      </c>
      <c r="BD33" s="22">
        <v>118885.05067999999</v>
      </c>
      <c r="BE33" s="13">
        <v>115010.63277</v>
      </c>
      <c r="BF33" s="13">
        <v>112745.32987</v>
      </c>
      <c r="BG33" s="13">
        <v>120187.97265499999</v>
      </c>
      <c r="BH33" s="13">
        <v>117683.64912999999</v>
      </c>
      <c r="BI33" s="13">
        <v>106798.91384000001</v>
      </c>
      <c r="BJ33" s="13">
        <v>91359.039310000007</v>
      </c>
      <c r="BK33" s="13">
        <v>87987.37844</v>
      </c>
      <c r="BL33" s="13">
        <v>89645.908670000004</v>
      </c>
      <c r="BM33" s="13">
        <v>90395.513630000001</v>
      </c>
      <c r="BN33" s="13">
        <v>91507.744340000005</v>
      </c>
      <c r="BO33" s="13">
        <v>99086.992469999997</v>
      </c>
      <c r="BP33" s="223">
        <v>99173.568189999991</v>
      </c>
      <c r="BQ33" s="22">
        <v>97227.043080000003</v>
      </c>
      <c r="BR33" s="22">
        <v>94401.989990000002</v>
      </c>
      <c r="BS33" s="22">
        <v>94470.097970000003</v>
      </c>
      <c r="BT33" s="22">
        <v>100718.42854000001</v>
      </c>
      <c r="BU33" s="22">
        <v>110431.61668000001</v>
      </c>
      <c r="BV33" s="22">
        <v>119643.28210500001</v>
      </c>
      <c r="BW33" s="13">
        <v>127267.94855000002</v>
      </c>
      <c r="BX33" s="13">
        <v>128724.00756999999</v>
      </c>
      <c r="BY33" s="375">
        <v>148704.65317999999</v>
      </c>
      <c r="BZ33" s="375">
        <v>162340.82736</v>
      </c>
      <c r="CA33" s="382">
        <v>162047.48405</v>
      </c>
      <c r="CB33" s="382">
        <v>177519.40153</v>
      </c>
      <c r="CC33" s="382">
        <f>'[1]BAL DRE - RI'!$F$20</f>
        <v>171772.04563000001</v>
      </c>
      <c r="CD33" s="22">
        <v>178080.07920999997</v>
      </c>
      <c r="CE33" s="22">
        <v>219063.76427000001</v>
      </c>
      <c r="CF33" s="22"/>
      <c r="CG33" s="13">
        <f t="shared" si="25"/>
        <v>0</v>
      </c>
      <c r="CH33" s="13">
        <f t="shared" si="26"/>
        <v>0</v>
      </c>
      <c r="CI33" s="13">
        <f t="shared" si="27"/>
        <v>0</v>
      </c>
      <c r="CJ33" s="13">
        <f t="shared" si="28"/>
        <v>0</v>
      </c>
      <c r="CK33" s="13">
        <f t="shared" si="29"/>
        <v>0</v>
      </c>
      <c r="CL33" s="13">
        <f t="shared" si="30"/>
        <v>0</v>
      </c>
      <c r="CM33" s="13">
        <f t="shared" si="31"/>
        <v>0</v>
      </c>
      <c r="CN33" s="13">
        <f t="shared" si="32"/>
        <v>0</v>
      </c>
      <c r="CO33" s="13">
        <f t="shared" si="33"/>
        <v>0</v>
      </c>
      <c r="CP33" s="13">
        <f t="shared" si="34"/>
        <v>77699.894290000011</v>
      </c>
      <c r="CQ33" s="13">
        <f t="shared" si="35"/>
        <v>77083.857349999991</v>
      </c>
      <c r="CR33" s="13">
        <f t="shared" si="36"/>
        <v>95721.920564999993</v>
      </c>
      <c r="CS33" s="13">
        <f t="shared" si="37"/>
        <v>111047.08972500001</v>
      </c>
      <c r="CT33" s="13">
        <f t="shared" si="38"/>
        <v>120187.97265499999</v>
      </c>
      <c r="CU33" s="13">
        <f t="shared" si="39"/>
        <v>87987.37844</v>
      </c>
      <c r="CV33" s="13">
        <f t="shared" si="40"/>
        <v>99086.992469999997</v>
      </c>
      <c r="CW33" s="13">
        <f t="shared" si="16"/>
        <v>94470.097970000003</v>
      </c>
      <c r="CX33" s="13">
        <f t="shared" si="41"/>
        <v>127267.94855000002</v>
      </c>
      <c r="CY33" s="13">
        <f t="shared" si="42"/>
        <v>162047.48405</v>
      </c>
      <c r="CZ33" s="13">
        <f t="shared" si="43"/>
        <v>219063.76427000001</v>
      </c>
    </row>
    <row r="34" spans="3:104">
      <c r="C34" s="12" t="str">
        <f>IF(Portfolio!$CE$3=SOURCE!$A$1,SOURCE!D148,SOURCE!E148)</f>
        <v>Outros</v>
      </c>
      <c r="D34" s="22">
        <v>501.93726000000004</v>
      </c>
      <c r="E34" s="13">
        <v>44.937260000000002</v>
      </c>
      <c r="F34" s="13">
        <v>44.937260000000009</v>
      </c>
      <c r="G34" s="130">
        <v>46</v>
      </c>
      <c r="H34" s="13">
        <v>44.162219999999998</v>
      </c>
      <c r="I34" s="13">
        <v>44.162220000000033</v>
      </c>
      <c r="J34" s="13">
        <v>840.16442999999992</v>
      </c>
      <c r="K34" s="13">
        <v>1431</v>
      </c>
      <c r="L34" s="13">
        <v>3811.7439400000012</v>
      </c>
      <c r="M34" s="13">
        <v>1459.6503500000001</v>
      </c>
      <c r="N34" s="13">
        <v>1867.9629600000014</v>
      </c>
      <c r="O34" s="13">
        <v>3029.4158999999991</v>
      </c>
      <c r="P34" s="13">
        <v>3529.3908900000024</v>
      </c>
      <c r="Q34" s="13">
        <v>3422.1106699999991</v>
      </c>
      <c r="R34" s="128">
        <v>5865.4</v>
      </c>
      <c r="S34" s="129">
        <v>21631</v>
      </c>
      <c r="T34" s="22">
        <v>766</v>
      </c>
      <c r="U34" s="22">
        <v>799</v>
      </c>
      <c r="V34" s="22">
        <v>801</v>
      </c>
      <c r="W34" s="22">
        <v>69</v>
      </c>
      <c r="X34" s="22">
        <v>86</v>
      </c>
      <c r="Y34" s="22">
        <v>86</v>
      </c>
      <c r="Z34" s="22">
        <v>85</v>
      </c>
      <c r="AA34" s="22">
        <v>75</v>
      </c>
      <c r="AB34" s="22">
        <v>75</v>
      </c>
      <c r="AC34" s="22">
        <v>940</v>
      </c>
      <c r="AD34" s="22">
        <v>10903</v>
      </c>
      <c r="AE34" s="22">
        <v>4013</v>
      </c>
      <c r="AF34" s="22">
        <v>4752</v>
      </c>
      <c r="AG34" s="22">
        <v>3645.3256800000004</v>
      </c>
      <c r="AH34" s="22">
        <v>8355</v>
      </c>
      <c r="AI34" s="22">
        <v>7034</v>
      </c>
      <c r="AJ34" s="22">
        <v>9102.5679815392905</v>
      </c>
      <c r="AK34" s="22">
        <v>18916.639105000006</v>
      </c>
      <c r="AL34" s="22">
        <v>19551.990010000005</v>
      </c>
      <c r="AM34" s="22">
        <v>19992.430490000002</v>
      </c>
      <c r="AN34" s="22">
        <v>20240.822519999994</v>
      </c>
      <c r="AO34" s="22">
        <v>16487.697375000007</v>
      </c>
      <c r="AP34" s="22">
        <v>16773.070264999998</v>
      </c>
      <c r="AQ34" s="22">
        <v>21414.882599999997</v>
      </c>
      <c r="AR34" s="22">
        <v>19929.367815000005</v>
      </c>
      <c r="AS34" s="22">
        <v>19444.722634999998</v>
      </c>
      <c r="AT34" s="22">
        <v>20631.465470000003</v>
      </c>
      <c r="AU34" s="22">
        <v>19908.039415000003</v>
      </c>
      <c r="AV34" s="22">
        <v>18707.979759999998</v>
      </c>
      <c r="AW34" s="22">
        <v>17793.866560000002</v>
      </c>
      <c r="AX34" s="22">
        <v>18312.233059999999</v>
      </c>
      <c r="AY34" s="22">
        <v>18628.785479999999</v>
      </c>
      <c r="AZ34" s="22">
        <v>17252.581389999999</v>
      </c>
      <c r="BA34" s="22">
        <v>15517.72767</v>
      </c>
      <c r="BB34" s="22">
        <v>11443.580520000001</v>
      </c>
      <c r="BC34" s="22">
        <v>12254.685229999999</v>
      </c>
      <c r="BD34" s="22">
        <v>8803.8017750022354</v>
      </c>
      <c r="BE34" s="13">
        <v>7813.5629900000004</v>
      </c>
      <c r="BF34" s="13">
        <v>6755.81369</v>
      </c>
      <c r="BG34" s="13">
        <v>6102.2762200000006</v>
      </c>
      <c r="BH34" s="13">
        <v>5237.6854199999998</v>
      </c>
      <c r="BI34" s="13">
        <v>4854.9302699999998</v>
      </c>
      <c r="BJ34" s="13">
        <v>4103.7550110890525</v>
      </c>
      <c r="BK34" s="13">
        <v>10080.518729999998</v>
      </c>
      <c r="BL34" s="13">
        <v>9702.4220150000001</v>
      </c>
      <c r="BM34" s="13">
        <v>14043.382205</v>
      </c>
      <c r="BN34" s="13">
        <v>14827.311074999998</v>
      </c>
      <c r="BO34" s="13">
        <v>12929.127400000001</v>
      </c>
      <c r="BP34" s="223">
        <v>11827.713705000002</v>
      </c>
      <c r="BQ34" s="22">
        <v>10474.197435</v>
      </c>
      <c r="BR34" s="22">
        <v>8724.9418300000016</v>
      </c>
      <c r="BS34" s="22">
        <v>7338.6322900000032</v>
      </c>
      <c r="BT34" s="22">
        <v>1639.5678399999999</v>
      </c>
      <c r="BU34" s="22">
        <v>1639.5678399999999</v>
      </c>
      <c r="BV34" s="22">
        <v>1235.7894899999983</v>
      </c>
      <c r="BW34" s="13">
        <v>1191.494459999999</v>
      </c>
      <c r="BX34" s="13">
        <v>1191.4944600000008</v>
      </c>
      <c r="BY34" s="375">
        <v>1191.4944600000008</v>
      </c>
      <c r="BZ34" s="375">
        <v>1191.4944600000008</v>
      </c>
      <c r="CA34" s="382">
        <v>1191.4944600000008</v>
      </c>
      <c r="CB34" s="382">
        <v>1191.4944600000008</v>
      </c>
      <c r="CC34" s="382">
        <f>'[1]BAL DRE - RI'!$F$21</f>
        <v>1191.4944600000008</v>
      </c>
      <c r="CD34" s="22">
        <v>1191.4944600000008</v>
      </c>
      <c r="CE34" s="22">
        <v>1191.494459999999</v>
      </c>
      <c r="CF34" s="22"/>
      <c r="CG34" s="13">
        <f t="shared" si="25"/>
        <v>46</v>
      </c>
      <c r="CH34" s="13">
        <f t="shared" si="26"/>
        <v>1431</v>
      </c>
      <c r="CI34" s="13">
        <f t="shared" si="27"/>
        <v>3029.4158999999991</v>
      </c>
      <c r="CJ34" s="13">
        <f t="shared" si="28"/>
        <v>21631</v>
      </c>
      <c r="CK34" s="13">
        <f t="shared" si="29"/>
        <v>69</v>
      </c>
      <c r="CL34" s="13">
        <f t="shared" si="30"/>
        <v>75</v>
      </c>
      <c r="CM34" s="13">
        <f t="shared" si="31"/>
        <v>4013</v>
      </c>
      <c r="CN34" s="13">
        <f t="shared" si="32"/>
        <v>7034</v>
      </c>
      <c r="CO34" s="13">
        <f t="shared" si="33"/>
        <v>19992.430490000002</v>
      </c>
      <c r="CP34" s="13">
        <f t="shared" si="34"/>
        <v>21414.882599999997</v>
      </c>
      <c r="CQ34" s="13">
        <f t="shared" si="35"/>
        <v>19908.039415000003</v>
      </c>
      <c r="CR34" s="13">
        <f t="shared" si="36"/>
        <v>18628.785479999999</v>
      </c>
      <c r="CS34" s="13">
        <f t="shared" si="37"/>
        <v>12254.685229999999</v>
      </c>
      <c r="CT34" s="13">
        <f t="shared" si="38"/>
        <v>6102.2762200000006</v>
      </c>
      <c r="CU34" s="13">
        <f t="shared" si="39"/>
        <v>10080.518729999998</v>
      </c>
      <c r="CV34" s="13">
        <f t="shared" si="40"/>
        <v>12929.127400000001</v>
      </c>
      <c r="CW34" s="13">
        <f t="shared" si="16"/>
        <v>7338.6322900000032</v>
      </c>
      <c r="CX34" s="13">
        <f t="shared" si="41"/>
        <v>1191.494459999999</v>
      </c>
      <c r="CY34" s="13">
        <f t="shared" si="42"/>
        <v>1191.4944600000008</v>
      </c>
      <c r="CZ34" s="13">
        <f t="shared" si="43"/>
        <v>1191.494459999999</v>
      </c>
    </row>
    <row r="35" spans="3:104">
      <c r="C35" s="12" t="str">
        <f>IF(Portfolio!$CE$3=SOURCE!$A$1,SOURCE!D149,SOURCE!E149)</f>
        <v>Investimentos</v>
      </c>
      <c r="D35" s="13">
        <v>343266.07383000007</v>
      </c>
      <c r="E35" s="13">
        <v>176343.97593000002</v>
      </c>
      <c r="F35" s="13">
        <v>1948.0919699999988</v>
      </c>
      <c r="G35" s="13">
        <v>41121.636590000002</v>
      </c>
      <c r="H35" s="13">
        <v>42471.473949999992</v>
      </c>
      <c r="I35" s="13">
        <v>42803.819550518994</v>
      </c>
      <c r="J35" s="13">
        <v>153784.21965870005</v>
      </c>
      <c r="K35" s="13">
        <v>48561</v>
      </c>
      <c r="L35" s="13">
        <v>11612.986820681586</v>
      </c>
      <c r="M35" s="13">
        <v>20250</v>
      </c>
      <c r="N35" s="13">
        <v>18711.278791560388</v>
      </c>
      <c r="O35" s="13">
        <v>22847.007796884001</v>
      </c>
      <c r="P35" s="13">
        <v>17603.393989884287</v>
      </c>
      <c r="Q35" s="13">
        <v>16053.419209827558</v>
      </c>
      <c r="R35" s="128">
        <v>14864.256586573123</v>
      </c>
      <c r="S35" s="129">
        <v>15382.307902904988</v>
      </c>
      <c r="T35" s="22">
        <v>14417.836162810996</v>
      </c>
      <c r="U35" s="22">
        <v>14890.831572070196</v>
      </c>
      <c r="V35" s="22">
        <v>11841</v>
      </c>
      <c r="W35" s="22">
        <v>12018</v>
      </c>
      <c r="X35" s="22">
        <v>12624</v>
      </c>
      <c r="Y35" s="22">
        <v>10657</v>
      </c>
      <c r="Z35" s="22">
        <v>10799</v>
      </c>
      <c r="AA35" s="22">
        <v>11429</v>
      </c>
      <c r="AB35" s="22">
        <v>12493</v>
      </c>
      <c r="AC35" s="22">
        <v>12279</v>
      </c>
      <c r="AD35" s="22">
        <v>12351</v>
      </c>
      <c r="AE35" s="22">
        <v>4493</v>
      </c>
      <c r="AF35" s="22">
        <v>4330</v>
      </c>
      <c r="AG35" s="22">
        <v>3799.7814047818183</v>
      </c>
      <c r="AH35" s="22">
        <v>4479</v>
      </c>
      <c r="AI35" s="22">
        <v>4149</v>
      </c>
      <c r="AJ35" s="22">
        <v>15157.491425705433</v>
      </c>
      <c r="AK35" s="22">
        <v>15564.207208226919</v>
      </c>
      <c r="AL35" s="22">
        <v>9066.5896067912581</v>
      </c>
      <c r="AM35" s="22">
        <v>6669.806313056707</v>
      </c>
      <c r="AN35" s="22">
        <v>6670.9100314912794</v>
      </c>
      <c r="AO35" s="22">
        <v>6691.8685316877363</v>
      </c>
      <c r="AP35" s="22">
        <v>2824.8034981255532</v>
      </c>
      <c r="AQ35" s="22">
        <v>2796.7224054179192</v>
      </c>
      <c r="AR35" s="22">
        <v>2828.3684988925456</v>
      </c>
      <c r="AS35" s="22">
        <v>2821.5514759268799</v>
      </c>
      <c r="AT35" s="22">
        <v>2847.637111731291</v>
      </c>
      <c r="AU35" s="22">
        <v>2720.1210732361287</v>
      </c>
      <c r="AV35" s="22">
        <v>2737.2531370911597</v>
      </c>
      <c r="AW35" s="22">
        <v>2754.6480362758634</v>
      </c>
      <c r="AX35" s="22">
        <v>2746.3983029880524</v>
      </c>
      <c r="AY35" s="22">
        <v>2151.0738455700875</v>
      </c>
      <c r="AZ35" s="22">
        <v>9008.7826242876054</v>
      </c>
      <c r="BA35" s="22">
        <v>10796.611952070236</v>
      </c>
      <c r="BB35" s="22">
        <v>10757.306630895138</v>
      </c>
      <c r="BC35" s="22">
        <v>10297.723705193996</v>
      </c>
      <c r="BD35" s="22">
        <v>10089.275216319083</v>
      </c>
      <c r="BE35" s="13">
        <v>9970.0678218088142</v>
      </c>
      <c r="BF35" s="13">
        <v>20997.92570979023</v>
      </c>
      <c r="BG35" s="13">
        <v>22747.394384789943</v>
      </c>
      <c r="BH35" s="13">
        <v>24277.3722761961</v>
      </c>
      <c r="BI35" s="13">
        <v>26645.626326320602</v>
      </c>
      <c r="BJ35" s="13">
        <v>19253.322659274501</v>
      </c>
      <c r="BK35" s="13">
        <v>15404.639475532413</v>
      </c>
      <c r="BL35" s="13">
        <v>17779.589109406279</v>
      </c>
      <c r="BM35" s="13">
        <v>16020.663175664633</v>
      </c>
      <c r="BN35" s="13">
        <v>10700.19567590706</v>
      </c>
      <c r="BO35" s="13">
        <v>2202.4097917068898</v>
      </c>
      <c r="BP35" s="223">
        <v>2217.7935817916468</v>
      </c>
      <c r="BQ35" s="22">
        <v>2217.7927802616878</v>
      </c>
      <c r="BR35" s="22">
        <v>2189.673536152467</v>
      </c>
      <c r="BS35" s="22">
        <v>2189.6730016033871</v>
      </c>
      <c r="BT35" s="22">
        <v>3039.0522515737489</v>
      </c>
      <c r="BU35" s="22">
        <v>4010.5511517459081</v>
      </c>
      <c r="BV35" s="22">
        <v>2192.7071734829324</v>
      </c>
      <c r="BW35" s="13">
        <v>2191.4597256886736</v>
      </c>
      <c r="BX35" s="13">
        <v>2155.7637070890814</v>
      </c>
      <c r="BY35" s="375">
        <v>2155.28485964828</v>
      </c>
      <c r="BZ35" s="375">
        <v>2155.0698559803814</v>
      </c>
      <c r="CA35" s="382">
        <v>2108.0024798165859</v>
      </c>
      <c r="CB35" s="382">
        <v>2108.103194501005</v>
      </c>
      <c r="CC35" s="382">
        <f>'[1]BAL DRE - RI'!$F$22</f>
        <v>2107.8876121196745</v>
      </c>
      <c r="CD35" s="22">
        <v>2107.8876433696078</v>
      </c>
      <c r="CE35" s="22">
        <v>2107.8877399528919</v>
      </c>
      <c r="CF35" s="22"/>
      <c r="CG35" s="13">
        <f t="shared" si="25"/>
        <v>41121.636590000002</v>
      </c>
      <c r="CH35" s="13">
        <f t="shared" si="26"/>
        <v>48561</v>
      </c>
      <c r="CI35" s="13">
        <f t="shared" si="27"/>
        <v>22847.007796884001</v>
      </c>
      <c r="CJ35" s="13">
        <f t="shared" si="28"/>
        <v>15382.307902904988</v>
      </c>
      <c r="CK35" s="13">
        <f t="shared" si="29"/>
        <v>12018</v>
      </c>
      <c r="CL35" s="13">
        <f t="shared" si="30"/>
        <v>11429</v>
      </c>
      <c r="CM35" s="13">
        <f t="shared" si="31"/>
        <v>4493</v>
      </c>
      <c r="CN35" s="13">
        <f t="shared" si="32"/>
        <v>4149</v>
      </c>
      <c r="CO35" s="13">
        <f t="shared" si="33"/>
        <v>6669.806313056707</v>
      </c>
      <c r="CP35" s="13">
        <f t="shared" si="34"/>
        <v>2796.7224054179192</v>
      </c>
      <c r="CQ35" s="13">
        <f t="shared" si="35"/>
        <v>2720.1210732361287</v>
      </c>
      <c r="CR35" s="13">
        <f t="shared" si="36"/>
        <v>2151.0738455700875</v>
      </c>
      <c r="CS35" s="13">
        <f t="shared" si="37"/>
        <v>10297.723705193996</v>
      </c>
      <c r="CT35" s="13">
        <f t="shared" si="38"/>
        <v>22747.394384789943</v>
      </c>
      <c r="CU35" s="13">
        <f t="shared" si="39"/>
        <v>15404.639475532413</v>
      </c>
      <c r="CV35" s="13">
        <f t="shared" si="40"/>
        <v>2202.4097917068898</v>
      </c>
      <c r="CW35" s="13">
        <f t="shared" si="16"/>
        <v>2189.6730016033871</v>
      </c>
      <c r="CX35" s="13">
        <f t="shared" si="41"/>
        <v>2191.4597256886736</v>
      </c>
      <c r="CY35" s="13">
        <f t="shared" si="42"/>
        <v>2108.0024798165859</v>
      </c>
      <c r="CZ35" s="13">
        <f t="shared" si="43"/>
        <v>2107.8877399528919</v>
      </c>
    </row>
    <row r="36" spans="3:104">
      <c r="C36" s="12" t="str">
        <f>IF(Portfolio!$CE$3=SOURCE!$A$1,SOURCE!D150,SOURCE!E150)</f>
        <v>Propriedades para investimento</v>
      </c>
      <c r="D36" s="13"/>
      <c r="E36" s="13"/>
      <c r="F36" s="13"/>
      <c r="G36" s="13"/>
      <c r="H36" s="13"/>
      <c r="I36" s="13"/>
      <c r="J36" s="13"/>
      <c r="K36" s="13"/>
      <c r="L36" s="13"/>
      <c r="M36" s="13"/>
      <c r="N36" s="13"/>
      <c r="O36" s="13"/>
      <c r="P36" s="13"/>
      <c r="Q36" s="13"/>
      <c r="R36" s="128"/>
      <c r="S36" s="129">
        <v>2006505</v>
      </c>
      <c r="T36" s="22">
        <v>2057732</v>
      </c>
      <c r="U36" s="22">
        <v>2122432</v>
      </c>
      <c r="V36" s="22">
        <v>2266899</v>
      </c>
      <c r="W36" s="22">
        <v>2496675</v>
      </c>
      <c r="X36" s="22">
        <v>2587533</v>
      </c>
      <c r="Y36" s="22">
        <v>2739211</v>
      </c>
      <c r="Z36" s="22">
        <v>2922756</v>
      </c>
      <c r="AA36" s="22">
        <v>2987757</v>
      </c>
      <c r="AB36" s="22">
        <v>3115590</v>
      </c>
      <c r="AC36" s="22">
        <v>3380000</v>
      </c>
      <c r="AD36" s="22">
        <v>3741046</v>
      </c>
      <c r="AE36" s="22">
        <v>4030575</v>
      </c>
      <c r="AF36" s="22">
        <v>4215348.2758649997</v>
      </c>
      <c r="AG36" s="22">
        <v>4419542.372955</v>
      </c>
      <c r="AH36" s="22">
        <v>4678702</v>
      </c>
      <c r="AI36" s="22">
        <v>4817738</v>
      </c>
      <c r="AJ36" s="22">
        <v>4851453.8409200003</v>
      </c>
      <c r="AK36" s="22">
        <v>4890232.7447499996</v>
      </c>
      <c r="AL36" s="22">
        <v>4914089.4198949998</v>
      </c>
      <c r="AM36" s="22">
        <v>5128893.8168050004</v>
      </c>
      <c r="AN36" s="22">
        <v>5122282.3622949999</v>
      </c>
      <c r="AO36" s="22">
        <v>5315879.3620750001</v>
      </c>
      <c r="AP36" s="22">
        <v>5331638.0881599998</v>
      </c>
      <c r="AQ36" s="22">
        <v>5385981.0166450003</v>
      </c>
      <c r="AR36" s="22">
        <v>5405610.9803099995</v>
      </c>
      <c r="AS36" s="22">
        <v>5432499.1205400005</v>
      </c>
      <c r="AT36" s="22">
        <v>5531196.9977950007</v>
      </c>
      <c r="AU36" s="22">
        <v>6201956.5066749994</v>
      </c>
      <c r="AV36" s="22">
        <v>6324202.4229466431</v>
      </c>
      <c r="AW36" s="22">
        <v>6354486.8205199996</v>
      </c>
      <c r="AX36" s="22">
        <v>6412952.2187200002</v>
      </c>
      <c r="AY36" s="22">
        <v>6463955.4008800006</v>
      </c>
      <c r="AZ36" s="22">
        <v>6467182.1340200007</v>
      </c>
      <c r="BA36" s="22">
        <v>6485127.3592800004</v>
      </c>
      <c r="BB36" s="22">
        <v>6481726.5959899994</v>
      </c>
      <c r="BC36" s="22">
        <v>6508450.1888999995</v>
      </c>
      <c r="BD36" s="22">
        <v>6551239.561470001</v>
      </c>
      <c r="BE36" s="13">
        <v>6922802.8146550022</v>
      </c>
      <c r="BF36" s="13">
        <v>6954184.5612400007</v>
      </c>
      <c r="BG36" s="13">
        <v>7095176.8675950002</v>
      </c>
      <c r="BH36" s="13">
        <v>7758175.2298999997</v>
      </c>
      <c r="BI36" s="13">
        <v>7538540.5935850022</v>
      </c>
      <c r="BJ36" s="13">
        <v>7535111.5646949997</v>
      </c>
      <c r="BK36" s="13">
        <v>7560602.5634349994</v>
      </c>
      <c r="BL36" s="13">
        <v>7576010.0172950011</v>
      </c>
      <c r="BM36" s="13">
        <v>7634110.0962249972</v>
      </c>
      <c r="BN36" s="13">
        <v>7686528.2678000005</v>
      </c>
      <c r="BO36" s="13">
        <v>7790955.24046</v>
      </c>
      <c r="BP36" s="223">
        <v>7800509.6585449995</v>
      </c>
      <c r="BQ36" s="22">
        <v>7787232.6033850014</v>
      </c>
      <c r="BR36" s="22">
        <v>7776155.6140399985</v>
      </c>
      <c r="BS36" s="22">
        <v>7777212.5432599988</v>
      </c>
      <c r="BT36" s="22">
        <v>7943769.0004899995</v>
      </c>
      <c r="BU36" s="22">
        <v>7962013.3673949968</v>
      </c>
      <c r="BV36" s="22">
        <v>8020473.3735799966</v>
      </c>
      <c r="BW36" s="13">
        <v>8216643.3220599992</v>
      </c>
      <c r="BX36" s="13">
        <v>8318354.9293979099</v>
      </c>
      <c r="BY36" s="13">
        <v>8553030.4561047778</v>
      </c>
      <c r="BZ36" s="13">
        <v>8686208.4301916491</v>
      </c>
      <c r="CA36" s="22">
        <v>8909922.0628385115</v>
      </c>
      <c r="CB36" s="22">
        <v>8989257.4563353788</v>
      </c>
      <c r="CC36" s="22">
        <f>'[1]BAL DRE - RI'!$F$23</f>
        <v>9103581.4205622487</v>
      </c>
      <c r="CD36" s="22">
        <v>9155825.7533621993</v>
      </c>
      <c r="CE36" s="22">
        <v>9570825.4091688804</v>
      </c>
      <c r="CF36" s="22"/>
      <c r="CG36" s="13">
        <f t="shared" si="25"/>
        <v>0</v>
      </c>
      <c r="CH36" s="13">
        <f t="shared" si="26"/>
        <v>0</v>
      </c>
      <c r="CI36" s="13">
        <f t="shared" si="27"/>
        <v>0</v>
      </c>
      <c r="CJ36" s="13">
        <f t="shared" si="28"/>
        <v>2006505</v>
      </c>
      <c r="CK36" s="13">
        <f t="shared" si="29"/>
        <v>2496675</v>
      </c>
      <c r="CL36" s="13">
        <f t="shared" si="30"/>
        <v>2987757</v>
      </c>
      <c r="CM36" s="13">
        <f t="shared" si="31"/>
        <v>4030575</v>
      </c>
      <c r="CN36" s="13">
        <f t="shared" si="32"/>
        <v>4817738</v>
      </c>
      <c r="CO36" s="13">
        <f t="shared" si="33"/>
        <v>5128893.8168050004</v>
      </c>
      <c r="CP36" s="13">
        <f t="shared" si="34"/>
        <v>5385981.0166450003</v>
      </c>
      <c r="CQ36" s="13">
        <f t="shared" si="35"/>
        <v>6201956.5066749994</v>
      </c>
      <c r="CR36" s="13">
        <f t="shared" si="36"/>
        <v>6463955.4008800006</v>
      </c>
      <c r="CS36" s="13">
        <f t="shared" si="37"/>
        <v>6508450.1888999995</v>
      </c>
      <c r="CT36" s="13">
        <f t="shared" si="38"/>
        <v>7095176.8675950002</v>
      </c>
      <c r="CU36" s="13">
        <f t="shared" si="39"/>
        <v>7560602.5634349994</v>
      </c>
      <c r="CV36" s="13">
        <f t="shared" si="40"/>
        <v>7790955.24046</v>
      </c>
      <c r="CW36" s="13">
        <f t="shared" si="16"/>
        <v>7777212.5432599988</v>
      </c>
      <c r="CX36" s="13">
        <f t="shared" si="41"/>
        <v>8216643.3220599992</v>
      </c>
      <c r="CY36" s="13">
        <f t="shared" si="42"/>
        <v>8909922.0628385115</v>
      </c>
      <c r="CZ36" s="13">
        <f t="shared" si="43"/>
        <v>9570825.4091688804</v>
      </c>
    </row>
    <row r="37" spans="3:104">
      <c r="C37" s="12" t="str">
        <f>IF(Portfolio!$CE$3=SOURCE!$A$1,SOURCE!D151,SOURCE!E151)</f>
        <v>Imobilizado</v>
      </c>
      <c r="D37" s="13">
        <v>580755.65140999993</v>
      </c>
      <c r="E37" s="13">
        <v>546759.76095999999</v>
      </c>
      <c r="F37" s="13">
        <v>557373.25641999987</v>
      </c>
      <c r="G37" s="130">
        <v>612394</v>
      </c>
      <c r="H37" s="13">
        <v>641303.26777000015</v>
      </c>
      <c r="I37" s="13">
        <v>644750.13958999992</v>
      </c>
      <c r="J37" s="13">
        <v>711649.89290000021</v>
      </c>
      <c r="K37" s="13">
        <v>916277.72115999984</v>
      </c>
      <c r="L37" s="13">
        <v>1087241.46264</v>
      </c>
      <c r="M37" s="13">
        <v>1213178.2452649998</v>
      </c>
      <c r="N37" s="13">
        <v>1373032.6048500002</v>
      </c>
      <c r="O37" s="13">
        <v>1573203.5324249996</v>
      </c>
      <c r="P37" s="13">
        <v>1630587.60977</v>
      </c>
      <c r="Q37" s="13">
        <v>1711326.1946</v>
      </c>
      <c r="R37" s="128">
        <v>1875904.3174700001</v>
      </c>
      <c r="S37" s="129">
        <v>15582</v>
      </c>
      <c r="T37" s="22">
        <v>15510</v>
      </c>
      <c r="U37" s="22">
        <v>16306</v>
      </c>
      <c r="V37" s="22">
        <v>18299</v>
      </c>
      <c r="W37" s="22">
        <v>18504</v>
      </c>
      <c r="X37" s="22">
        <v>18277</v>
      </c>
      <c r="Y37" s="22">
        <v>18218</v>
      </c>
      <c r="Z37" s="22">
        <v>18395</v>
      </c>
      <c r="AA37" s="22">
        <v>19812</v>
      </c>
      <c r="AB37" s="22">
        <v>19497</v>
      </c>
      <c r="AC37" s="22">
        <v>19312</v>
      </c>
      <c r="AD37" s="22">
        <v>19265</v>
      </c>
      <c r="AE37" s="22">
        <v>17366</v>
      </c>
      <c r="AF37" s="22">
        <v>17113.512100000898</v>
      </c>
      <c r="AG37" s="22">
        <v>17338</v>
      </c>
      <c r="AH37" s="22">
        <v>17366</v>
      </c>
      <c r="AI37" s="22">
        <v>17371</v>
      </c>
      <c r="AJ37" s="22">
        <v>35202</v>
      </c>
      <c r="AK37" s="22">
        <v>34005</v>
      </c>
      <c r="AL37" s="22">
        <v>32971</v>
      </c>
      <c r="AM37" s="22">
        <v>32476</v>
      </c>
      <c r="AN37" s="22">
        <v>31999</v>
      </c>
      <c r="AO37" s="22">
        <v>32749</v>
      </c>
      <c r="AP37" s="22">
        <v>31975</v>
      </c>
      <c r="AQ37" s="22">
        <v>30841</v>
      </c>
      <c r="AR37" s="22">
        <v>29872</v>
      </c>
      <c r="AS37" s="22">
        <v>28431.020979999565</v>
      </c>
      <c r="AT37" s="22">
        <v>30189.93489999976</v>
      </c>
      <c r="AU37" s="22">
        <v>30453.343670000322</v>
      </c>
      <c r="AV37" s="22">
        <v>29717.66483999975</v>
      </c>
      <c r="AW37" s="22">
        <v>28565.001720000058</v>
      </c>
      <c r="AX37" s="22">
        <v>28048.109459999949</v>
      </c>
      <c r="AY37" s="22">
        <v>27572.69926999975</v>
      </c>
      <c r="AZ37" s="22">
        <v>86116.946329999715</v>
      </c>
      <c r="BA37" s="22">
        <v>83732.882140000016</v>
      </c>
      <c r="BB37" s="22">
        <v>80911.257139999972</v>
      </c>
      <c r="BC37" s="22">
        <v>80583.639809999979</v>
      </c>
      <c r="BD37" s="22">
        <v>88034.583830000018</v>
      </c>
      <c r="BE37" s="13">
        <v>88930.12238999999</v>
      </c>
      <c r="BF37" s="13">
        <v>90447.928079999998</v>
      </c>
      <c r="BG37" s="13">
        <v>105651.34350999999</v>
      </c>
      <c r="BH37" s="13">
        <v>104816.78739</v>
      </c>
      <c r="BI37" s="13">
        <v>103458.90512000002</v>
      </c>
      <c r="BJ37" s="13">
        <v>104120.08525999998</v>
      </c>
      <c r="BK37" s="13">
        <v>107482.97594999999</v>
      </c>
      <c r="BL37" s="13">
        <v>107228.16484</v>
      </c>
      <c r="BM37" s="13">
        <v>107302.19872</v>
      </c>
      <c r="BN37" s="13">
        <v>106080.07159999997</v>
      </c>
      <c r="BO37" s="13">
        <v>105159.45252999997</v>
      </c>
      <c r="BP37" s="223">
        <v>104363.0521</v>
      </c>
      <c r="BQ37" s="22">
        <v>104040.58623999999</v>
      </c>
      <c r="BR37" s="22">
        <v>102825.08412999999</v>
      </c>
      <c r="BS37" s="22">
        <v>101865.39838999997</v>
      </c>
      <c r="BT37" s="22">
        <v>100695.43130999997</v>
      </c>
      <c r="BU37" s="22">
        <v>100178.28177</v>
      </c>
      <c r="BV37" s="22">
        <v>99419.321860000011</v>
      </c>
      <c r="BW37" s="13">
        <v>98589.37205000002</v>
      </c>
      <c r="BX37" s="13">
        <v>99637.488099999988</v>
      </c>
      <c r="BY37" s="13">
        <v>100998.19432000002</v>
      </c>
      <c r="BZ37" s="13">
        <v>100632.96139999997</v>
      </c>
      <c r="CA37" s="22">
        <v>99710.941749999998</v>
      </c>
      <c r="CB37" s="22">
        <v>98938.210830000011</v>
      </c>
      <c r="CC37" s="22">
        <f>'[1]BAL DRE - RI'!$F$24</f>
        <v>98271.320500000002</v>
      </c>
      <c r="CD37" s="22">
        <v>97774.500559999971</v>
      </c>
      <c r="CE37" s="22">
        <v>96581.719389999969</v>
      </c>
      <c r="CF37" s="22"/>
      <c r="CG37" s="13">
        <f t="shared" si="25"/>
        <v>612394</v>
      </c>
      <c r="CH37" s="13">
        <f t="shared" si="26"/>
        <v>916277.72115999984</v>
      </c>
      <c r="CI37" s="13">
        <f t="shared" si="27"/>
        <v>1573203.5324249996</v>
      </c>
      <c r="CJ37" s="13">
        <f t="shared" si="28"/>
        <v>15582</v>
      </c>
      <c r="CK37" s="13">
        <f t="shared" si="29"/>
        <v>18504</v>
      </c>
      <c r="CL37" s="13">
        <f t="shared" si="30"/>
        <v>19812</v>
      </c>
      <c r="CM37" s="13">
        <f t="shared" si="31"/>
        <v>17366</v>
      </c>
      <c r="CN37" s="13">
        <f t="shared" si="32"/>
        <v>17371</v>
      </c>
      <c r="CO37" s="13">
        <f t="shared" si="33"/>
        <v>32476</v>
      </c>
      <c r="CP37" s="13">
        <f t="shared" si="34"/>
        <v>30841</v>
      </c>
      <c r="CQ37" s="13">
        <f t="shared" si="35"/>
        <v>30453.343670000322</v>
      </c>
      <c r="CR37" s="13">
        <f t="shared" si="36"/>
        <v>27572.69926999975</v>
      </c>
      <c r="CS37" s="13">
        <f t="shared" si="37"/>
        <v>80583.639809999979</v>
      </c>
      <c r="CT37" s="13">
        <f t="shared" si="38"/>
        <v>105651.34350999999</v>
      </c>
      <c r="CU37" s="13">
        <f t="shared" si="39"/>
        <v>107482.97594999999</v>
      </c>
      <c r="CV37" s="13">
        <f t="shared" si="40"/>
        <v>105159.45252999997</v>
      </c>
      <c r="CW37" s="13">
        <f t="shared" si="16"/>
        <v>101865.39838999997</v>
      </c>
      <c r="CX37" s="13">
        <f t="shared" si="41"/>
        <v>98589.37205000002</v>
      </c>
      <c r="CY37" s="13">
        <f t="shared" si="42"/>
        <v>99710.941749999998</v>
      </c>
      <c r="CZ37" s="13">
        <f t="shared" si="43"/>
        <v>96581.719389999969</v>
      </c>
    </row>
    <row r="38" spans="3:104">
      <c r="C38" s="12" t="str">
        <f>IF(Portfolio!$CE$3=SOURCE!$A$1,SOURCE!D152,SOURCE!E152)</f>
        <v>Intangível</v>
      </c>
      <c r="D38" s="13">
        <v>0</v>
      </c>
      <c r="E38" s="13">
        <v>0</v>
      </c>
      <c r="F38" s="13">
        <v>0</v>
      </c>
      <c r="G38" s="130">
        <v>480069</v>
      </c>
      <c r="H38" s="13">
        <v>0</v>
      </c>
      <c r="I38" s="13">
        <v>0</v>
      </c>
      <c r="J38" s="13">
        <v>0</v>
      </c>
      <c r="K38" s="13">
        <v>427792.76099908509</v>
      </c>
      <c r="L38" s="13">
        <v>396639.49504999997</v>
      </c>
      <c r="M38" s="13">
        <v>366636</v>
      </c>
      <c r="N38" s="13">
        <v>335865.693065</v>
      </c>
      <c r="O38" s="13">
        <v>309889.63106000004</v>
      </c>
      <c r="P38" s="13">
        <v>310529.43837500003</v>
      </c>
      <c r="Q38" s="13">
        <v>310034.597335</v>
      </c>
      <c r="R38" s="128">
        <v>309728.73558500002</v>
      </c>
      <c r="S38" s="129">
        <v>309474.74657500006</v>
      </c>
      <c r="T38" s="22">
        <v>310206.07066500001</v>
      </c>
      <c r="U38" s="22">
        <v>313867</v>
      </c>
      <c r="V38" s="22">
        <v>317901</v>
      </c>
      <c r="W38" s="22">
        <v>320588</v>
      </c>
      <c r="X38" s="22">
        <v>319837</v>
      </c>
      <c r="Y38" s="22">
        <v>319100</v>
      </c>
      <c r="Z38" s="22">
        <v>318218</v>
      </c>
      <c r="AA38" s="22">
        <v>317349</v>
      </c>
      <c r="AB38" s="22">
        <v>321582</v>
      </c>
      <c r="AC38" s="22">
        <v>326901</v>
      </c>
      <c r="AD38" s="22">
        <v>330336</v>
      </c>
      <c r="AE38" s="22">
        <v>340537</v>
      </c>
      <c r="AF38" s="22">
        <v>342875</v>
      </c>
      <c r="AG38" s="22">
        <v>342131.38396914932</v>
      </c>
      <c r="AH38" s="22">
        <v>344254</v>
      </c>
      <c r="AI38" s="22">
        <v>343737</v>
      </c>
      <c r="AJ38" s="22">
        <v>344755.71526999999</v>
      </c>
      <c r="AK38" s="22">
        <v>346765.21432499995</v>
      </c>
      <c r="AL38" s="22">
        <v>348215.93057999999</v>
      </c>
      <c r="AM38" s="22">
        <v>349531.52364999987</v>
      </c>
      <c r="AN38" s="22">
        <v>349990.35459499992</v>
      </c>
      <c r="AO38" s="22">
        <v>349486.86730499991</v>
      </c>
      <c r="AP38" s="22">
        <v>349855.01787999988</v>
      </c>
      <c r="AQ38" s="22">
        <v>351418.97896499984</v>
      </c>
      <c r="AR38" s="22">
        <v>351089.61846999987</v>
      </c>
      <c r="AS38" s="22">
        <v>350353.15730176202</v>
      </c>
      <c r="AT38" s="22">
        <v>349423.74308999989</v>
      </c>
      <c r="AU38" s="22">
        <v>348591.49532000005</v>
      </c>
      <c r="AV38" s="22">
        <v>348281.03155999992</v>
      </c>
      <c r="AW38" s="22">
        <v>350655.76564499992</v>
      </c>
      <c r="AX38" s="22">
        <v>354018.55349999992</v>
      </c>
      <c r="AY38" s="22">
        <v>354799.44197499997</v>
      </c>
      <c r="AZ38" s="22">
        <v>355917.67056</v>
      </c>
      <c r="BA38" s="22">
        <v>357308.91108499997</v>
      </c>
      <c r="BB38" s="22">
        <v>357023.85195499985</v>
      </c>
      <c r="BC38" s="22">
        <v>356512.27478999994</v>
      </c>
      <c r="BD38" s="22">
        <v>355113.94795999984</v>
      </c>
      <c r="BE38" s="13">
        <v>357327.55657999986</v>
      </c>
      <c r="BF38" s="13">
        <v>359879.21250999992</v>
      </c>
      <c r="BG38" s="13">
        <v>361295.73702499986</v>
      </c>
      <c r="BH38" s="13">
        <v>363600.07565999997</v>
      </c>
      <c r="BI38" s="13">
        <v>363820.29632999992</v>
      </c>
      <c r="BJ38" s="13">
        <v>363035.34724999988</v>
      </c>
      <c r="BK38" s="13">
        <v>365712.08524999995</v>
      </c>
      <c r="BL38" s="13">
        <v>367232.29816499993</v>
      </c>
      <c r="BM38" s="13">
        <v>367338.75365499983</v>
      </c>
      <c r="BN38" s="13">
        <v>368252.0788299999</v>
      </c>
      <c r="BO38" s="13">
        <v>368950.88988999993</v>
      </c>
      <c r="BP38" s="223">
        <v>370559.1125949999</v>
      </c>
      <c r="BQ38" s="22">
        <v>370932.35872999992</v>
      </c>
      <c r="BR38" s="22">
        <v>373261.46412999986</v>
      </c>
      <c r="BS38" s="22">
        <v>374887.56977999985</v>
      </c>
      <c r="BT38" s="22">
        <v>378420.95243999991</v>
      </c>
      <c r="BU38" s="22">
        <v>378931.32870999997</v>
      </c>
      <c r="BV38" s="22">
        <v>380365.06195999985</v>
      </c>
      <c r="BW38" s="13">
        <v>379830.71438000002</v>
      </c>
      <c r="BX38" s="13">
        <v>382557.33600000001</v>
      </c>
      <c r="BY38" s="13">
        <v>382622.89486999996</v>
      </c>
      <c r="BZ38" s="13">
        <v>384862.74365999998</v>
      </c>
      <c r="CA38" s="22">
        <v>392514.33088999992</v>
      </c>
      <c r="CB38" s="22">
        <v>395606.12890000001</v>
      </c>
      <c r="CC38" s="22">
        <f>'[1]BAL DRE - RI'!$F$25</f>
        <v>397827.74426999997</v>
      </c>
      <c r="CD38" s="22">
        <v>404096.33993999986</v>
      </c>
      <c r="CE38" s="22">
        <v>409078.11814999999</v>
      </c>
      <c r="CF38" s="22"/>
      <c r="CG38" s="13">
        <f t="shared" si="25"/>
        <v>480069</v>
      </c>
      <c r="CH38" s="13">
        <f t="shared" si="26"/>
        <v>427792.76099908509</v>
      </c>
      <c r="CI38" s="13">
        <f t="shared" si="27"/>
        <v>309889.63106000004</v>
      </c>
      <c r="CJ38" s="13">
        <f t="shared" si="28"/>
        <v>309474.74657500006</v>
      </c>
      <c r="CK38" s="13">
        <f t="shared" si="29"/>
        <v>320588</v>
      </c>
      <c r="CL38" s="13">
        <f t="shared" si="30"/>
        <v>317349</v>
      </c>
      <c r="CM38" s="13">
        <f t="shared" si="31"/>
        <v>340537</v>
      </c>
      <c r="CN38" s="13">
        <f t="shared" si="32"/>
        <v>343737</v>
      </c>
      <c r="CO38" s="13">
        <f t="shared" si="33"/>
        <v>349531.52364999987</v>
      </c>
      <c r="CP38" s="13">
        <f t="shared" si="34"/>
        <v>351418.97896499984</v>
      </c>
      <c r="CQ38" s="13">
        <f t="shared" si="35"/>
        <v>348591.49532000005</v>
      </c>
      <c r="CR38" s="13">
        <f t="shared" si="36"/>
        <v>354799.44197499997</v>
      </c>
      <c r="CS38" s="13">
        <f t="shared" si="37"/>
        <v>356512.27478999994</v>
      </c>
      <c r="CT38" s="13">
        <f t="shared" si="38"/>
        <v>361295.73702499986</v>
      </c>
      <c r="CU38" s="13">
        <f t="shared" si="39"/>
        <v>365712.08524999995</v>
      </c>
      <c r="CV38" s="13">
        <f t="shared" si="40"/>
        <v>368950.88988999993</v>
      </c>
      <c r="CW38" s="13">
        <f t="shared" si="16"/>
        <v>374887.56977999985</v>
      </c>
      <c r="CX38" s="13">
        <f t="shared" si="41"/>
        <v>379830.71438000002</v>
      </c>
      <c r="CY38" s="13">
        <f t="shared" si="42"/>
        <v>392514.33088999992</v>
      </c>
      <c r="CZ38" s="13">
        <f t="shared" si="43"/>
        <v>409078.11814999999</v>
      </c>
    </row>
    <row r="39" spans="3:104">
      <c r="C39" s="12" t="str">
        <f>IF(Portfolio!$CE$3=SOURCE!$A$1,SOURCE!D153,SOURCE!E153)</f>
        <v>Diferido</v>
      </c>
      <c r="D39" s="13">
        <v>10245.011499999999</v>
      </c>
      <c r="E39" s="13">
        <v>377528.09561000002</v>
      </c>
      <c r="F39" s="13">
        <v>524122.92993999983</v>
      </c>
      <c r="G39" s="130">
        <v>14086</v>
      </c>
      <c r="H39" s="13">
        <v>463818.54992000008</v>
      </c>
      <c r="I39" s="13">
        <v>441349.38698000018</v>
      </c>
      <c r="J39" s="13">
        <v>416904.02109000011</v>
      </c>
      <c r="K39" s="13">
        <v>26311</v>
      </c>
      <c r="L39" s="13">
        <v>34400.5</v>
      </c>
      <c r="M39" s="13">
        <v>35598.112790000021</v>
      </c>
      <c r="N39" s="13">
        <v>41987.007710000042</v>
      </c>
      <c r="O39" s="22">
        <v>32757.396279999914</v>
      </c>
      <c r="P39" s="13">
        <v>31648.16692</v>
      </c>
      <c r="Q39" s="13">
        <v>30587.523009999997</v>
      </c>
      <c r="R39" s="128">
        <v>29650.2</v>
      </c>
      <c r="S39" s="129">
        <v>0</v>
      </c>
      <c r="T39" s="22">
        <v>0</v>
      </c>
      <c r="U39" s="22">
        <v>0</v>
      </c>
      <c r="V39" s="22">
        <v>0</v>
      </c>
      <c r="W39" s="22">
        <v>0</v>
      </c>
      <c r="X39" s="22">
        <v>0</v>
      </c>
      <c r="Y39" s="22">
        <v>0</v>
      </c>
      <c r="Z39" s="22">
        <v>0</v>
      </c>
      <c r="AA39" s="22">
        <v>0</v>
      </c>
      <c r="AB39" s="22">
        <v>0</v>
      </c>
      <c r="AC39" s="22">
        <v>0</v>
      </c>
      <c r="AD39" s="22">
        <v>0</v>
      </c>
      <c r="AE39" s="22">
        <v>0</v>
      </c>
      <c r="AF39" s="22">
        <v>0</v>
      </c>
      <c r="AG39" s="22">
        <v>0</v>
      </c>
      <c r="AH39" s="22">
        <v>0</v>
      </c>
      <c r="AI39" s="22">
        <v>0</v>
      </c>
      <c r="AJ39" s="22"/>
      <c r="AK39" s="22">
        <v>0</v>
      </c>
      <c r="AL39" s="22">
        <v>0</v>
      </c>
      <c r="AM39" s="22">
        <v>0</v>
      </c>
      <c r="AN39" s="22">
        <v>0</v>
      </c>
      <c r="AO39" s="22">
        <v>0</v>
      </c>
      <c r="AP39" s="22">
        <v>0</v>
      </c>
      <c r="AQ39" s="22">
        <v>0</v>
      </c>
      <c r="AR39" s="22">
        <v>0</v>
      </c>
      <c r="AS39" s="22">
        <v>0</v>
      </c>
      <c r="AT39" s="22">
        <v>0</v>
      </c>
      <c r="AU39" s="22">
        <v>0</v>
      </c>
      <c r="AV39" s="22">
        <v>0</v>
      </c>
      <c r="AW39" s="22">
        <v>0</v>
      </c>
      <c r="AX39" s="22">
        <v>0</v>
      </c>
      <c r="AY39" s="22"/>
      <c r="AZ39" s="22"/>
      <c r="BA39" s="22"/>
      <c r="BB39" s="22"/>
      <c r="BC39" s="22"/>
      <c r="BD39" s="22"/>
      <c r="BE39" s="13"/>
      <c r="BF39" s="13"/>
      <c r="BG39" s="13"/>
      <c r="BH39" s="13"/>
      <c r="BI39" s="13"/>
      <c r="BJ39" s="13"/>
      <c r="BK39" s="13"/>
      <c r="BL39" s="13"/>
      <c r="BM39" s="13">
        <v>0</v>
      </c>
      <c r="BN39" s="13"/>
      <c r="BO39" s="13"/>
      <c r="BW39" s="13"/>
      <c r="BX39" s="13"/>
      <c r="BY39" s="13"/>
      <c r="BZ39" s="13"/>
      <c r="CA39" s="22"/>
      <c r="CB39" s="22"/>
      <c r="CC39" s="22"/>
      <c r="CD39" s="22"/>
      <c r="CE39" s="22"/>
      <c r="CF39" s="22"/>
      <c r="CG39" s="13">
        <f t="shared" si="25"/>
        <v>14086</v>
      </c>
      <c r="CH39" s="13">
        <f t="shared" si="26"/>
        <v>26311</v>
      </c>
      <c r="CI39" s="13">
        <f t="shared" si="27"/>
        <v>32757.396279999914</v>
      </c>
      <c r="CJ39" s="13">
        <f t="shared" si="28"/>
        <v>0</v>
      </c>
      <c r="CK39" s="13">
        <f t="shared" si="29"/>
        <v>0</v>
      </c>
      <c r="CL39" s="13">
        <f t="shared" si="30"/>
        <v>0</v>
      </c>
      <c r="CM39" s="13">
        <f t="shared" si="31"/>
        <v>0</v>
      </c>
      <c r="CN39" s="13">
        <f t="shared" si="32"/>
        <v>0</v>
      </c>
      <c r="CO39" s="13">
        <f t="shared" si="33"/>
        <v>0</v>
      </c>
      <c r="CP39" s="13">
        <f t="shared" si="34"/>
        <v>0</v>
      </c>
      <c r="CQ39" s="13">
        <f t="shared" si="35"/>
        <v>0</v>
      </c>
      <c r="CR39" s="13">
        <f t="shared" si="36"/>
        <v>0</v>
      </c>
      <c r="CS39" s="13">
        <f t="shared" si="37"/>
        <v>0</v>
      </c>
      <c r="CT39" s="13">
        <f t="shared" si="38"/>
        <v>0</v>
      </c>
      <c r="CU39" s="13">
        <f t="shared" si="39"/>
        <v>0</v>
      </c>
      <c r="CV39" s="13">
        <f t="shared" si="40"/>
        <v>0</v>
      </c>
      <c r="CW39" s="13">
        <f t="shared" si="16"/>
        <v>0</v>
      </c>
      <c r="CX39" s="13">
        <f t="shared" si="41"/>
        <v>0</v>
      </c>
      <c r="CY39" s="13">
        <f>CA39</f>
        <v>0</v>
      </c>
      <c r="CZ39" s="13">
        <f t="shared" si="43"/>
        <v>0</v>
      </c>
    </row>
    <row r="40" spans="3:104">
      <c r="C40" s="17" t="str">
        <f>IF(Portfolio!$CE$3=SOURCE!$A$1,SOURCE!D154,SOURCE!E154)</f>
        <v>Total do Ativo não Circulante</v>
      </c>
      <c r="D40" s="18">
        <f t="shared" ref="D40:AN40" si="44">SUM(D26:D39)</f>
        <v>971816.51793000009</v>
      </c>
      <c r="E40" s="18">
        <f t="shared" si="44"/>
        <v>1132383.0477</v>
      </c>
      <c r="F40" s="18">
        <f t="shared" si="44"/>
        <v>1115566.8792699997</v>
      </c>
      <c r="G40" s="18">
        <f t="shared" si="44"/>
        <v>1208349.11173</v>
      </c>
      <c r="H40" s="18">
        <f t="shared" si="44"/>
        <v>1212079.8095300002</v>
      </c>
      <c r="I40" s="18">
        <f t="shared" si="44"/>
        <v>1427454.1256705192</v>
      </c>
      <c r="J40" s="18">
        <f t="shared" si="44"/>
        <v>1576641.8887987004</v>
      </c>
      <c r="K40" s="18">
        <f t="shared" si="44"/>
        <v>1682267.0713290849</v>
      </c>
      <c r="L40" s="18">
        <f t="shared" si="44"/>
        <v>1780547.1633306816</v>
      </c>
      <c r="M40" s="18">
        <f t="shared" si="44"/>
        <v>1911351.6315149998</v>
      </c>
      <c r="N40" s="18">
        <f t="shared" si="44"/>
        <v>2050600.9908065607</v>
      </c>
      <c r="O40" s="18">
        <f t="shared" si="44"/>
        <v>2238224.4372122064</v>
      </c>
      <c r="P40" s="18">
        <f t="shared" si="44"/>
        <v>2301864.9093947187</v>
      </c>
      <c r="Q40" s="18">
        <f t="shared" si="44"/>
        <v>2371506.7489596326</v>
      </c>
      <c r="R40" s="18">
        <f t="shared" si="44"/>
        <v>2504954.5425765733</v>
      </c>
      <c r="S40" s="18">
        <f t="shared" si="44"/>
        <v>2651670.2824879051</v>
      </c>
      <c r="T40" s="18">
        <f t="shared" si="44"/>
        <v>2675363.8496678108</v>
      </c>
      <c r="U40" s="18">
        <f t="shared" si="44"/>
        <v>2720404.05355707</v>
      </c>
      <c r="V40" s="18">
        <f t="shared" si="44"/>
        <v>2842528</v>
      </c>
      <c r="W40" s="18">
        <f t="shared" si="44"/>
        <v>2957803</v>
      </c>
      <c r="X40" s="18">
        <f t="shared" si="44"/>
        <v>3043329</v>
      </c>
      <c r="Y40" s="18">
        <f t="shared" si="44"/>
        <v>3228308</v>
      </c>
      <c r="Z40" s="18">
        <f t="shared" si="44"/>
        <v>3419019</v>
      </c>
      <c r="AA40" s="18">
        <f t="shared" si="44"/>
        <v>3853783</v>
      </c>
      <c r="AB40" s="18">
        <f t="shared" si="44"/>
        <v>3837112</v>
      </c>
      <c r="AC40" s="18">
        <f t="shared" si="44"/>
        <v>4107740</v>
      </c>
      <c r="AD40" s="18">
        <f t="shared" si="44"/>
        <v>4495925</v>
      </c>
      <c r="AE40" s="18">
        <f t="shared" si="44"/>
        <v>4833174</v>
      </c>
      <c r="AF40" s="18">
        <f t="shared" si="44"/>
        <v>5019515.7879650006</v>
      </c>
      <c r="AG40" s="18">
        <f t="shared" si="44"/>
        <v>5222935.9712539315</v>
      </c>
      <c r="AH40" s="18">
        <f t="shared" si="44"/>
        <v>5495474</v>
      </c>
      <c r="AI40" s="18">
        <f t="shared" si="44"/>
        <v>5635795</v>
      </c>
      <c r="AJ40" s="18">
        <f t="shared" si="44"/>
        <v>5712298.0455022445</v>
      </c>
      <c r="AK40" s="18">
        <f t="shared" si="44"/>
        <v>5770872.5293232258</v>
      </c>
      <c r="AL40" s="18">
        <f t="shared" si="44"/>
        <v>5793047.7598867919</v>
      </c>
      <c r="AM40" s="18">
        <f t="shared" si="44"/>
        <v>5827764.2261480568</v>
      </c>
      <c r="AN40" s="18">
        <f t="shared" si="44"/>
        <v>5823319.8529364914</v>
      </c>
      <c r="AO40" s="18">
        <f>SUM(AO26:AO39)</f>
        <v>6041869.5190045312</v>
      </c>
      <c r="AP40" s="18">
        <f t="shared" ref="AP40:AU40" si="45">SUM(AP26:AP39)</f>
        <v>6145858.1615832886</v>
      </c>
      <c r="AQ40" s="18">
        <f t="shared" si="45"/>
        <v>6261986.491902573</v>
      </c>
      <c r="AR40" s="18">
        <f t="shared" si="45"/>
        <v>6296078.6189788925</v>
      </c>
      <c r="AS40" s="18">
        <f t="shared" si="45"/>
        <v>6321807.3158476893</v>
      </c>
      <c r="AT40" s="18">
        <f t="shared" si="45"/>
        <v>6417362.3626117315</v>
      </c>
      <c r="AU40" s="18">
        <f t="shared" si="45"/>
        <v>7088535.2653382355</v>
      </c>
      <c r="AV40" s="18">
        <f>SUM(AV26:AV39)</f>
        <v>7209058.9499937342</v>
      </c>
      <c r="AW40" s="18">
        <f t="shared" ref="AW40:BM40" si="46">SUM(AW26:AW39)</f>
        <v>7235120.0119962757</v>
      </c>
      <c r="AX40" s="18">
        <f t="shared" si="46"/>
        <v>7312896.4416779876</v>
      </c>
      <c r="AY40" s="18">
        <f t="shared" si="46"/>
        <v>7373120.941525571</v>
      </c>
      <c r="AZ40" s="18">
        <f t="shared" si="46"/>
        <v>7456082.8203466628</v>
      </c>
      <c r="BA40" s="18">
        <f t="shared" si="46"/>
        <v>7477156.5318720713</v>
      </c>
      <c r="BB40" s="18">
        <f t="shared" si="46"/>
        <v>7601460.9698308948</v>
      </c>
      <c r="BC40" s="18">
        <f t="shared" si="46"/>
        <v>7624955.3780851942</v>
      </c>
      <c r="BD40" s="18">
        <f t="shared" si="46"/>
        <v>7678001.9878663216</v>
      </c>
      <c r="BE40" s="136">
        <f t="shared" si="46"/>
        <v>8050309.2187318113</v>
      </c>
      <c r="BF40" s="136">
        <f t="shared" si="46"/>
        <v>8100350.3041547909</v>
      </c>
      <c r="BG40" s="136">
        <f t="shared" si="46"/>
        <v>8254128.4373147907</v>
      </c>
      <c r="BH40" s="136">
        <f t="shared" si="46"/>
        <v>8918516.8791811951</v>
      </c>
      <c r="BI40" s="136">
        <f t="shared" si="46"/>
        <v>8677696.9610713236</v>
      </c>
      <c r="BJ40" s="136">
        <f t="shared" si="46"/>
        <v>8649554.7402053624</v>
      </c>
      <c r="BK40" s="136">
        <f t="shared" si="46"/>
        <v>8717093.7569105327</v>
      </c>
      <c r="BL40" s="136">
        <f t="shared" si="46"/>
        <v>8724245.3643944059</v>
      </c>
      <c r="BM40" s="136">
        <f t="shared" si="46"/>
        <v>8883294.2139906622</v>
      </c>
      <c r="BN40" s="136">
        <f>SUM(BN26:BN39)</f>
        <v>9056847.2071509063</v>
      </c>
      <c r="BO40" s="136">
        <f>SUM(BO26:BO39)</f>
        <v>9116112.1198217068</v>
      </c>
      <c r="BP40" s="136">
        <f>SUM(BP26:BP39)</f>
        <v>9150230.2862967923</v>
      </c>
      <c r="BQ40" s="18">
        <f>SUM(BQ26:BQ39)</f>
        <v>9144864.2326052617</v>
      </c>
      <c r="BR40" s="18">
        <f>SUM(BR26:BR39)</f>
        <v>9139667.0088511501</v>
      </c>
      <c r="BS40" s="18">
        <f t="shared" ref="BS40:BT40" si="47">SUM(BS26:BS39)</f>
        <v>9088549.0483666025</v>
      </c>
      <c r="BT40" s="18">
        <f t="shared" si="47"/>
        <v>9251394.5062815733</v>
      </c>
      <c r="BU40" s="18">
        <f t="shared" ref="BU40" si="48">SUM(BU26:BU39)</f>
        <v>9290063.4348517414</v>
      </c>
      <c r="BV40" s="18">
        <f t="shared" ref="BV40" si="49">SUM(BV26:BV39)</f>
        <v>9363569.0690134801</v>
      </c>
      <c r="BW40" s="136">
        <f t="shared" ref="BW40:CB40" si="50">SUM(BW26:BW39)</f>
        <v>9551313.2410556879</v>
      </c>
      <c r="BX40" s="136">
        <f t="shared" si="50"/>
        <v>9656338.8725149985</v>
      </c>
      <c r="BY40" s="136">
        <f t="shared" si="50"/>
        <v>9931109.8274444267</v>
      </c>
      <c r="BZ40" s="136">
        <f t="shared" si="50"/>
        <v>10106915.054137629</v>
      </c>
      <c r="CA40" s="18">
        <f t="shared" si="50"/>
        <v>10310169.512228327</v>
      </c>
      <c r="CB40" s="18">
        <f t="shared" si="50"/>
        <v>10436379.708099879</v>
      </c>
      <c r="CC40" s="18">
        <f t="shared" ref="CC40:CD40" si="51">SUM(CC26:CC39)</f>
        <v>10494320.943844369</v>
      </c>
      <c r="CD40" s="18">
        <f t="shared" si="51"/>
        <v>10593475.471875571</v>
      </c>
      <c r="CE40" s="18">
        <f t="shared" ref="CE40" si="52">SUM(CE26:CE39)</f>
        <v>11159655.538878832</v>
      </c>
      <c r="CF40" s="22"/>
      <c r="CG40" s="136">
        <f t="shared" si="25"/>
        <v>1208349.11173</v>
      </c>
      <c r="CH40" s="136">
        <f t="shared" si="26"/>
        <v>1682267.0713290849</v>
      </c>
      <c r="CI40" s="136">
        <f t="shared" si="27"/>
        <v>2238224.4372122064</v>
      </c>
      <c r="CJ40" s="136">
        <f t="shared" si="28"/>
        <v>2651670.2824879051</v>
      </c>
      <c r="CK40" s="136">
        <f t="shared" si="29"/>
        <v>2957803</v>
      </c>
      <c r="CL40" s="136">
        <f t="shared" si="30"/>
        <v>3853783</v>
      </c>
      <c r="CM40" s="136">
        <f t="shared" si="31"/>
        <v>4833174</v>
      </c>
      <c r="CN40" s="136">
        <f t="shared" si="32"/>
        <v>5635795</v>
      </c>
      <c r="CO40" s="136">
        <f t="shared" si="33"/>
        <v>5827764.2261480568</v>
      </c>
      <c r="CP40" s="136">
        <f t="shared" si="34"/>
        <v>6261986.491902573</v>
      </c>
      <c r="CQ40" s="136">
        <f t="shared" si="35"/>
        <v>7088535.2653382355</v>
      </c>
      <c r="CR40" s="136">
        <f t="shared" si="36"/>
        <v>7373120.941525571</v>
      </c>
      <c r="CS40" s="136">
        <f t="shared" si="37"/>
        <v>7624955.3780851942</v>
      </c>
      <c r="CT40" s="136">
        <f t="shared" si="38"/>
        <v>8254128.4373147907</v>
      </c>
      <c r="CU40" s="136">
        <f t="shared" si="39"/>
        <v>8717093.7569105327</v>
      </c>
      <c r="CV40" s="136">
        <f t="shared" si="40"/>
        <v>9116112.1198217068</v>
      </c>
      <c r="CW40" s="136">
        <f t="shared" si="16"/>
        <v>9088549.0483666025</v>
      </c>
      <c r="CX40" s="136">
        <f t="shared" si="41"/>
        <v>9551313.2410556879</v>
      </c>
      <c r="CY40" s="136">
        <f>CA40</f>
        <v>10310169.512228327</v>
      </c>
      <c r="CZ40" s="136">
        <f>CE40</f>
        <v>11159655.538878832</v>
      </c>
    </row>
    <row r="41" spans="3:104">
      <c r="C41" s="17"/>
      <c r="D41" s="13"/>
      <c r="E41" s="13"/>
      <c r="F41" s="13"/>
      <c r="G41" s="13"/>
      <c r="H41" s="13"/>
      <c r="I41" s="13"/>
      <c r="J41" s="13"/>
      <c r="K41" s="13"/>
      <c r="L41" s="13"/>
      <c r="M41" s="13"/>
      <c r="N41" s="13"/>
      <c r="Q41" s="13"/>
      <c r="S41" s="4"/>
      <c r="T41" s="4"/>
      <c r="U41" s="4"/>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W41" s="1"/>
      <c r="BX41" s="1"/>
      <c r="BY41" s="374"/>
      <c r="BZ41" s="374"/>
      <c r="CA41" s="374"/>
      <c r="CB41" s="374"/>
      <c r="CC41" s="374"/>
      <c r="CD41" s="374"/>
      <c r="CE41" s="374"/>
      <c r="CF41" s="22"/>
      <c r="CG41" s="1"/>
      <c r="CH41" s="1"/>
      <c r="CI41" s="1"/>
      <c r="CJ41" s="1"/>
      <c r="CK41" s="1"/>
      <c r="CL41" s="1"/>
      <c r="CM41" s="1"/>
      <c r="CN41" s="1"/>
      <c r="CO41" s="1"/>
      <c r="CP41" s="1"/>
      <c r="CQ41" s="1"/>
      <c r="CR41" s="1"/>
      <c r="CS41" s="1"/>
      <c r="CT41" s="1"/>
      <c r="CU41" s="1"/>
      <c r="CV41" s="1"/>
      <c r="CW41" s="1"/>
      <c r="CX41" s="1"/>
      <c r="CY41" s="1"/>
      <c r="CZ41" s="1"/>
    </row>
    <row r="42" spans="3:104">
      <c r="C42" s="20" t="str">
        <f>IF(Portfolio!$CE$3=SOURCE!$A$1,SOURCE!D156,SOURCE!E156)</f>
        <v>Total do Ativo</v>
      </c>
      <c r="D42" s="21">
        <f t="shared" ref="D42:U42" si="53">SUM(D21,D40)</f>
        <v>1072989.41769</v>
      </c>
      <c r="E42" s="21">
        <f t="shared" si="53"/>
        <v>1425006.6424099999</v>
      </c>
      <c r="F42" s="21">
        <f t="shared" si="53"/>
        <v>1224309.1986399996</v>
      </c>
      <c r="G42" s="21">
        <f t="shared" si="53"/>
        <v>1282697.0984100001</v>
      </c>
      <c r="H42" s="21">
        <f t="shared" si="53"/>
        <v>1287653.3151900002</v>
      </c>
      <c r="I42" s="21">
        <f t="shared" si="53"/>
        <v>1535225.3518505192</v>
      </c>
      <c r="J42" s="21">
        <f t="shared" si="53"/>
        <v>2123625.2633287003</v>
      </c>
      <c r="K42" s="21">
        <f t="shared" si="53"/>
        <v>2210414.9797690851</v>
      </c>
      <c r="L42" s="21">
        <f t="shared" si="53"/>
        <v>2280485.2499506818</v>
      </c>
      <c r="M42" s="21">
        <f t="shared" si="53"/>
        <v>2301420.4889149996</v>
      </c>
      <c r="N42" s="21">
        <f t="shared" si="53"/>
        <v>2295827.1822365606</v>
      </c>
      <c r="O42" s="21">
        <f t="shared" si="53"/>
        <v>2582736.8004168831</v>
      </c>
      <c r="P42" s="21">
        <f t="shared" si="53"/>
        <v>2658408.7723698844</v>
      </c>
      <c r="Q42" s="21">
        <f t="shared" si="53"/>
        <v>2733997.0014598276</v>
      </c>
      <c r="R42" s="132">
        <f t="shared" si="53"/>
        <v>3524294.7569265733</v>
      </c>
      <c r="S42" s="132">
        <f t="shared" si="53"/>
        <v>3667966.296142905</v>
      </c>
      <c r="T42" s="21">
        <f t="shared" si="53"/>
        <v>3823034.9319328107</v>
      </c>
      <c r="U42" s="21">
        <f t="shared" si="53"/>
        <v>3830976.7371670702</v>
      </c>
      <c r="V42" s="21">
        <f t="shared" ref="V42:AJ42" si="54">V40+V21</f>
        <v>3867497</v>
      </c>
      <c r="W42" s="21">
        <f t="shared" si="54"/>
        <v>3985986</v>
      </c>
      <c r="X42" s="21">
        <f t="shared" si="54"/>
        <v>4040855</v>
      </c>
      <c r="Y42" s="21">
        <f t="shared" si="54"/>
        <v>4032890</v>
      </c>
      <c r="Z42" s="21">
        <f t="shared" si="54"/>
        <v>4229522</v>
      </c>
      <c r="AA42" s="21">
        <f t="shared" si="54"/>
        <v>4751637</v>
      </c>
      <c r="AB42" s="21">
        <f t="shared" si="54"/>
        <v>4907912</v>
      </c>
      <c r="AC42" s="21">
        <f t="shared" si="54"/>
        <v>4948647</v>
      </c>
      <c r="AD42" s="21">
        <f t="shared" si="54"/>
        <v>5204608</v>
      </c>
      <c r="AE42" s="21">
        <f t="shared" si="54"/>
        <v>5684512</v>
      </c>
      <c r="AF42" s="21">
        <f t="shared" si="54"/>
        <v>5699236.7879650006</v>
      </c>
      <c r="AG42" s="21">
        <f t="shared" si="54"/>
        <v>6146911.8000439312</v>
      </c>
      <c r="AH42" s="21">
        <f t="shared" si="54"/>
        <v>6448674</v>
      </c>
      <c r="AI42" s="21">
        <f t="shared" si="54"/>
        <v>6475602</v>
      </c>
      <c r="AJ42" s="21">
        <f t="shared" si="54"/>
        <v>6451954.7370872442</v>
      </c>
      <c r="AK42" s="21">
        <f>AK40+AK21</f>
        <v>6477251.8663532259</v>
      </c>
      <c r="AL42" s="21">
        <f t="shared" ref="AL42:AU42" si="55">AL40+AL21</f>
        <v>6509199.9136617919</v>
      </c>
      <c r="AM42" s="21">
        <f t="shared" si="55"/>
        <v>6717681.2863880564</v>
      </c>
      <c r="AN42" s="21">
        <f t="shared" si="55"/>
        <v>6751213.9882414918</v>
      </c>
      <c r="AO42" s="21">
        <f t="shared" si="55"/>
        <v>6749761.4978107205</v>
      </c>
      <c r="AP42" s="21">
        <f t="shared" si="55"/>
        <v>6753739.5687303608</v>
      </c>
      <c r="AQ42" s="21">
        <f t="shared" si="55"/>
        <v>7064536.4553846447</v>
      </c>
      <c r="AR42" s="21">
        <f t="shared" si="55"/>
        <v>7143747.4691351429</v>
      </c>
      <c r="AS42" s="21">
        <f t="shared" si="55"/>
        <v>7088836.7551951893</v>
      </c>
      <c r="AT42" s="21">
        <f t="shared" si="55"/>
        <v>7500841.7948404811</v>
      </c>
      <c r="AU42" s="21">
        <f t="shared" si="55"/>
        <v>8004613.592268236</v>
      </c>
      <c r="AV42" s="21">
        <f>AV40+AV21</f>
        <v>8700945.5245862342</v>
      </c>
      <c r="AW42" s="21">
        <f t="shared" ref="AW42:BH42" si="56">AW40+AW21</f>
        <v>8653405.0187512748</v>
      </c>
      <c r="AX42" s="21">
        <f t="shared" si="56"/>
        <v>8772169.868605487</v>
      </c>
      <c r="AY42" s="21">
        <f t="shared" si="56"/>
        <v>8690497.9815055709</v>
      </c>
      <c r="AZ42" s="21">
        <f t="shared" si="56"/>
        <v>8581384.1387666631</v>
      </c>
      <c r="BA42" s="21">
        <f t="shared" si="56"/>
        <v>8869242.0224320721</v>
      </c>
      <c r="BB42" s="21">
        <f t="shared" si="56"/>
        <v>8861844.8331408948</v>
      </c>
      <c r="BC42" s="21">
        <f t="shared" si="56"/>
        <v>8921051.8437351938</v>
      </c>
      <c r="BD42" s="21">
        <f t="shared" si="56"/>
        <v>9067044.8532713205</v>
      </c>
      <c r="BE42" s="194">
        <f t="shared" si="56"/>
        <v>9398582.9259568118</v>
      </c>
      <c r="BF42" s="194">
        <f t="shared" si="56"/>
        <v>9494461.2980397902</v>
      </c>
      <c r="BG42" s="194">
        <f t="shared" si="56"/>
        <v>9588704.7978897914</v>
      </c>
      <c r="BH42" s="194">
        <f t="shared" si="56"/>
        <v>10422404.099106764</v>
      </c>
      <c r="BI42" s="194">
        <f t="shared" ref="BI42:BO42" si="57">BI40+BI21+BI23</f>
        <v>10602320.662221324</v>
      </c>
      <c r="BJ42" s="194">
        <f t="shared" si="57"/>
        <v>11168634.793025365</v>
      </c>
      <c r="BK42" s="194">
        <f t="shared" si="57"/>
        <v>10592320.857890533</v>
      </c>
      <c r="BL42" s="194">
        <f t="shared" si="57"/>
        <v>10538201.855389407</v>
      </c>
      <c r="BM42" s="194">
        <f t="shared" si="57"/>
        <v>10722912.230605662</v>
      </c>
      <c r="BN42" s="194">
        <f t="shared" si="57"/>
        <v>10928946.121255906</v>
      </c>
      <c r="BO42" s="194">
        <f t="shared" si="57"/>
        <v>10665949.479591707</v>
      </c>
      <c r="BP42" s="194">
        <f t="shared" ref="BP42:BT42" si="58">BP40+BP21+BP23</f>
        <v>10768496.256991792</v>
      </c>
      <c r="BQ42" s="21">
        <f t="shared" si="58"/>
        <v>10800880.555820262</v>
      </c>
      <c r="BR42" s="21">
        <f t="shared" si="58"/>
        <v>10983430.108571151</v>
      </c>
      <c r="BS42" s="21">
        <f t="shared" si="58"/>
        <v>10879414.496886604</v>
      </c>
      <c r="BT42" s="21">
        <f t="shared" si="58"/>
        <v>11052313.727061573</v>
      </c>
      <c r="BU42" s="21">
        <f t="shared" ref="BU42" si="59">BU40+BU21+BU23</f>
        <v>10689743.209241742</v>
      </c>
      <c r="BV42" s="21">
        <f t="shared" ref="BV42" si="60">BV40+BV21+BV23</f>
        <v>10820104.90290848</v>
      </c>
      <c r="BW42" s="194">
        <f t="shared" ref="BW42:CB42" si="61">BW40+BW21+BW23</f>
        <v>11536925.638655689</v>
      </c>
      <c r="BX42" s="194">
        <f t="shared" si="61"/>
        <v>11564391.519924998</v>
      </c>
      <c r="BY42" s="194">
        <f t="shared" si="61"/>
        <v>11699312.114014426</v>
      </c>
      <c r="BZ42" s="194">
        <f t="shared" si="61"/>
        <v>12383348.981237629</v>
      </c>
      <c r="CA42" s="194">
        <f t="shared" si="61"/>
        <v>12511803.681168327</v>
      </c>
      <c r="CB42" s="194">
        <f t="shared" si="61"/>
        <v>12620490.597319879</v>
      </c>
      <c r="CC42" s="194">
        <f>CC40+CC21+CC23</f>
        <v>12311269.736534368</v>
      </c>
      <c r="CD42" s="194">
        <f t="shared" ref="CD42" si="62">CD40+CD21+CD23</f>
        <v>12802394.49132557</v>
      </c>
      <c r="CE42" s="194">
        <f t="shared" ref="CE42" si="63">CE40+CE21+CE23</f>
        <v>13154930.639548831</v>
      </c>
      <c r="CF42" s="22"/>
      <c r="CG42" s="194">
        <f t="shared" si="25"/>
        <v>1282697.0984100001</v>
      </c>
      <c r="CH42" s="194">
        <f t="shared" si="26"/>
        <v>2210414.9797690851</v>
      </c>
      <c r="CI42" s="194">
        <f t="shared" si="27"/>
        <v>2582736.8004168831</v>
      </c>
      <c r="CJ42" s="194">
        <f t="shared" si="28"/>
        <v>3667966.296142905</v>
      </c>
      <c r="CK42" s="194">
        <f t="shared" si="29"/>
        <v>3985986</v>
      </c>
      <c r="CL42" s="194">
        <f t="shared" si="30"/>
        <v>4751637</v>
      </c>
      <c r="CM42" s="194">
        <f t="shared" si="31"/>
        <v>5684512</v>
      </c>
      <c r="CN42" s="194">
        <f t="shared" si="32"/>
        <v>6475602</v>
      </c>
      <c r="CO42" s="194">
        <f t="shared" si="33"/>
        <v>6717681.2863880564</v>
      </c>
      <c r="CP42" s="194">
        <f t="shared" si="34"/>
        <v>7064536.4553846447</v>
      </c>
      <c r="CQ42" s="194">
        <f t="shared" si="35"/>
        <v>8004613.592268236</v>
      </c>
      <c r="CR42" s="194">
        <f t="shared" si="36"/>
        <v>8690497.9815055709</v>
      </c>
      <c r="CS42" s="194">
        <f t="shared" si="37"/>
        <v>8921051.8437351938</v>
      </c>
      <c r="CT42" s="194">
        <f t="shared" si="38"/>
        <v>9588704.7978897914</v>
      </c>
      <c r="CU42" s="194">
        <f t="shared" si="39"/>
        <v>10592320.857890533</v>
      </c>
      <c r="CV42" s="194">
        <f t="shared" si="40"/>
        <v>10665949.479591707</v>
      </c>
      <c r="CW42" s="194">
        <f t="shared" si="16"/>
        <v>10879414.496886604</v>
      </c>
      <c r="CX42" s="194">
        <f t="shared" si="41"/>
        <v>11536925.638655689</v>
      </c>
      <c r="CY42" s="194">
        <f>CA42</f>
        <v>12511803.681168327</v>
      </c>
      <c r="CZ42" s="194">
        <f>CE42</f>
        <v>13154930.639548831</v>
      </c>
    </row>
    <row r="43" spans="3:104">
      <c r="C43" s="4" t="str">
        <f>IF(Portfolio!$CE$3=SOURCE!$A$1,SOURCE!D157,SOURCE!E157)</f>
        <v>* A linha de "adiantamentos diversos" foi somada a "outros" a partir de mar/19</v>
      </c>
      <c r="D43" s="13"/>
      <c r="E43" s="13"/>
      <c r="F43" s="13"/>
      <c r="G43" s="13"/>
      <c r="H43" s="13"/>
      <c r="I43" s="13"/>
      <c r="J43" s="13"/>
      <c r="K43" s="37"/>
      <c r="L43" s="37"/>
      <c r="M43" s="37"/>
      <c r="N43" s="37"/>
      <c r="Q43" s="37"/>
      <c r="S43" s="4"/>
      <c r="T43" s="4"/>
      <c r="U43" s="4"/>
      <c r="V43" s="4"/>
      <c r="W43" s="4"/>
      <c r="X43" s="4"/>
      <c r="Y43" s="4"/>
      <c r="Z43" s="4"/>
      <c r="AA43" s="4"/>
      <c r="BO43" s="27"/>
      <c r="BS43" s="27"/>
      <c r="BT43" s="27"/>
      <c r="BU43" s="27"/>
      <c r="BV43" s="27"/>
      <c r="BW43" s="27"/>
      <c r="BX43" s="381"/>
      <c r="BY43" s="350"/>
      <c r="BZ43" s="350"/>
      <c r="CA43" s="350"/>
      <c r="CB43" s="350"/>
      <c r="CC43" s="350"/>
      <c r="CD43" s="350"/>
      <c r="CE43" s="350"/>
      <c r="CF43" s="22"/>
      <c r="CG43" s="27"/>
      <c r="CH43" s="27"/>
      <c r="CI43" s="27"/>
      <c r="CJ43" s="27"/>
      <c r="CK43" s="27"/>
      <c r="CL43" s="27"/>
      <c r="CM43" s="27"/>
      <c r="CN43" s="27"/>
      <c r="CO43" s="27"/>
      <c r="CP43" s="27"/>
      <c r="CQ43" s="27"/>
      <c r="CR43" s="27"/>
      <c r="CS43" s="27"/>
      <c r="CT43" s="27"/>
      <c r="CU43" s="27"/>
      <c r="CV43" s="27"/>
      <c r="CW43" s="27"/>
      <c r="CX43" s="27"/>
      <c r="CY43" s="27"/>
      <c r="CZ43" s="27"/>
    </row>
    <row r="44" spans="3:104">
      <c r="D44" s="13"/>
      <c r="E44" s="13"/>
      <c r="F44" s="13"/>
      <c r="G44" s="13"/>
      <c r="H44" s="13"/>
      <c r="I44" s="13"/>
      <c r="J44" s="13"/>
      <c r="K44" s="37"/>
      <c r="L44" s="37"/>
      <c r="M44" s="37"/>
      <c r="N44" s="37"/>
      <c r="Q44" s="37"/>
      <c r="S44" s="4"/>
      <c r="T44" s="4"/>
      <c r="U44" s="4"/>
      <c r="V44" s="4"/>
      <c r="W44" s="4"/>
      <c r="X44" s="4"/>
      <c r="Y44" s="4"/>
      <c r="Z44" s="4"/>
      <c r="AA44" s="4"/>
      <c r="BE44" s="195"/>
      <c r="BF44" s="195"/>
      <c r="BG44" s="195"/>
      <c r="BH44" s="195"/>
      <c r="BI44" s="195"/>
      <c r="BJ44" s="195"/>
      <c r="BK44" s="195"/>
      <c r="BL44" s="195"/>
      <c r="BM44" s="195"/>
      <c r="BN44" s="195"/>
      <c r="BO44" s="195"/>
      <c r="BW44" s="195"/>
      <c r="BX44" s="195"/>
      <c r="BY44" s="195"/>
      <c r="BZ44" s="195"/>
      <c r="CA44" s="195"/>
      <c r="CB44" s="195"/>
      <c r="CC44" s="195"/>
      <c r="CD44" s="195"/>
      <c r="CE44" s="195"/>
      <c r="CF44" s="22"/>
      <c r="CG44" s="195"/>
      <c r="CH44" s="195"/>
      <c r="CI44" s="195"/>
      <c r="CJ44" s="195"/>
      <c r="CK44" s="195"/>
      <c r="CL44" s="195"/>
      <c r="CM44" s="195"/>
      <c r="CN44" s="195"/>
      <c r="CO44" s="195"/>
      <c r="CP44" s="195"/>
      <c r="CQ44" s="195"/>
      <c r="CR44" s="195"/>
      <c r="CS44" s="195"/>
      <c r="CT44" s="195"/>
      <c r="CU44" s="195"/>
      <c r="CV44" s="195"/>
      <c r="CW44" s="195"/>
      <c r="CX44" s="195"/>
      <c r="CY44" s="195"/>
      <c r="CZ44" s="195"/>
    </row>
    <row r="45" spans="3:104">
      <c r="C45" s="125" t="str">
        <f>IF(Portfolio!$CE$3=SOURCE!$A$1,SOURCE!D159,SOURCE!E159)</f>
        <v>PASSIVO</v>
      </c>
      <c r="D45" s="126"/>
      <c r="E45" s="126"/>
      <c r="F45" s="126"/>
      <c r="G45" s="126"/>
      <c r="H45" s="126"/>
      <c r="I45" s="126"/>
      <c r="J45" s="126"/>
      <c r="K45" s="126"/>
      <c r="L45" s="126"/>
      <c r="M45" s="126"/>
      <c r="N45" s="126"/>
      <c r="O45" s="126"/>
      <c r="P45" s="126"/>
      <c r="Q45" s="126"/>
      <c r="R45" s="133"/>
      <c r="S45" s="133"/>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22"/>
      <c r="CG45" s="125" t="str">
        <f>IF(Portfolio!$CE$3=SOURCE!$A$1,SOURCE!D159,SOURCE!E159)</f>
        <v>PASSIVO</v>
      </c>
      <c r="CH45" s="126"/>
      <c r="CI45" s="126"/>
      <c r="CJ45" s="126"/>
      <c r="CK45" s="126"/>
      <c r="CL45" s="126"/>
      <c r="CM45" s="126"/>
      <c r="CN45" s="126"/>
      <c r="CO45" s="126"/>
      <c r="CP45" s="126"/>
      <c r="CQ45" s="126"/>
      <c r="CR45" s="126"/>
      <c r="CS45" s="126"/>
      <c r="CT45" s="126"/>
      <c r="CU45" s="126"/>
      <c r="CV45" s="126"/>
      <c r="CW45" s="126"/>
      <c r="CX45" s="126"/>
      <c r="CY45" s="126"/>
      <c r="CZ45" s="126"/>
    </row>
    <row r="46" spans="3:104">
      <c r="C46" s="127"/>
      <c r="D46" s="13"/>
      <c r="E46" s="13"/>
      <c r="F46" s="13"/>
      <c r="G46" s="13"/>
      <c r="H46" s="13"/>
      <c r="I46" s="13"/>
      <c r="J46" s="13"/>
      <c r="K46" s="37"/>
      <c r="L46" s="37"/>
      <c r="M46" s="37"/>
      <c r="N46" s="37"/>
      <c r="O46" s="37"/>
      <c r="P46" s="37"/>
      <c r="Q46" s="37"/>
      <c r="S46" s="4"/>
      <c r="T46" s="4"/>
      <c r="U46" s="4"/>
      <c r="V46" s="4"/>
      <c r="W46" s="4"/>
      <c r="X46" s="4"/>
      <c r="Y46" s="4"/>
      <c r="Z46" s="4"/>
      <c r="AA46" s="4"/>
      <c r="BW46" s="4"/>
      <c r="BX46" s="4"/>
      <c r="BY46" s="4"/>
      <c r="BZ46" s="4"/>
      <c r="CA46" s="4"/>
      <c r="CB46" s="4"/>
      <c r="CC46" s="4"/>
      <c r="CD46" s="4"/>
      <c r="CE46" s="4"/>
      <c r="CF46" s="22"/>
      <c r="CZ46" s="4"/>
    </row>
    <row r="47" spans="3:104">
      <c r="C47" s="56" t="str">
        <f>IF(Portfolio!$CE$3=SOURCE!$A$1,SOURCE!D161,SOURCE!E161)</f>
        <v>Passivo Circulante</v>
      </c>
      <c r="D47" s="13"/>
      <c r="E47" s="13"/>
      <c r="F47" s="13"/>
      <c r="G47" s="13"/>
      <c r="H47" s="13"/>
      <c r="I47" s="13"/>
      <c r="J47" s="13"/>
      <c r="K47" s="37"/>
      <c r="L47" s="37"/>
      <c r="M47" s="37"/>
      <c r="N47" s="37"/>
      <c r="O47" s="37"/>
      <c r="P47" s="37"/>
      <c r="Q47" s="37"/>
      <c r="S47" s="4"/>
      <c r="T47" s="4"/>
      <c r="U47" s="4"/>
      <c r="V47" s="4"/>
      <c r="W47" s="4"/>
      <c r="X47" s="4"/>
      <c r="Y47" s="4"/>
      <c r="Z47" s="4"/>
      <c r="AA47" s="4"/>
      <c r="BW47" s="4"/>
      <c r="BX47" s="4"/>
      <c r="BY47" s="4"/>
      <c r="BZ47" s="4"/>
      <c r="CA47" s="4"/>
      <c r="CB47" s="4"/>
      <c r="CC47" s="4"/>
      <c r="CD47" s="4"/>
      <c r="CE47" s="4"/>
      <c r="CF47" s="22"/>
      <c r="CZ47" s="4"/>
    </row>
    <row r="48" spans="3:104">
      <c r="C48" s="12" t="str">
        <f>IF(Portfolio!$CE$3=SOURCE!$A$1,SOURCE!D162,SOURCE!E162)</f>
        <v>Empréstimos e financiamentos</v>
      </c>
      <c r="D48" s="13">
        <v>632406.40937000001</v>
      </c>
      <c r="E48" s="13">
        <v>14074.75963</v>
      </c>
      <c r="F48" s="13">
        <v>9654.7604900000024</v>
      </c>
      <c r="G48" s="13">
        <v>23592.161470000003</v>
      </c>
      <c r="H48" s="13">
        <v>13119.75434</v>
      </c>
      <c r="I48" s="13">
        <v>27211.899720000001</v>
      </c>
      <c r="J48" s="13">
        <v>17531.938859999998</v>
      </c>
      <c r="K48" s="13">
        <v>16333.401599999997</v>
      </c>
      <c r="L48" s="13">
        <v>15845.614099999999</v>
      </c>
      <c r="M48" s="13">
        <v>15726.352139999999</v>
      </c>
      <c r="N48" s="13">
        <v>15704.09669</v>
      </c>
      <c r="O48" s="13">
        <v>107359.89340000002</v>
      </c>
      <c r="P48" s="13">
        <v>112996.21268000001</v>
      </c>
      <c r="Q48" s="13">
        <v>29678</v>
      </c>
      <c r="R48" s="128">
        <v>43756.860719999902</v>
      </c>
      <c r="S48" s="129">
        <v>41659.649859999998</v>
      </c>
      <c r="T48" s="22">
        <v>50783.629720000004</v>
      </c>
      <c r="U48" s="22">
        <v>72412.704110000006</v>
      </c>
      <c r="V48" s="22">
        <v>59968</v>
      </c>
      <c r="W48" s="22">
        <v>61798</v>
      </c>
      <c r="X48" s="22">
        <v>45752</v>
      </c>
      <c r="Y48" s="22">
        <v>46629</v>
      </c>
      <c r="Z48" s="22">
        <v>51089</v>
      </c>
      <c r="AA48" s="22">
        <v>55652</v>
      </c>
      <c r="AB48" s="22">
        <v>66025</v>
      </c>
      <c r="AC48" s="22">
        <v>77832</v>
      </c>
      <c r="AD48" s="22">
        <v>80382</v>
      </c>
      <c r="AE48" s="22">
        <v>106928</v>
      </c>
      <c r="AF48" s="22">
        <v>125621</v>
      </c>
      <c r="AG48" s="22">
        <v>157637.35528999998</v>
      </c>
      <c r="AH48" s="22">
        <v>209161</v>
      </c>
      <c r="AI48" s="22">
        <v>203213</v>
      </c>
      <c r="AJ48" s="22">
        <v>202499.01342500001</v>
      </c>
      <c r="AK48" s="22">
        <v>200389.49111999996</v>
      </c>
      <c r="AL48" s="22">
        <v>207096.56262500005</v>
      </c>
      <c r="AM48" s="22">
        <v>206480.56744000001</v>
      </c>
      <c r="AN48" s="22">
        <v>211504.75539000003</v>
      </c>
      <c r="AO48" s="22">
        <v>213863.52924999999</v>
      </c>
      <c r="AP48" s="22">
        <v>313562.77246500005</v>
      </c>
      <c r="AQ48" s="22">
        <v>168630.69949</v>
      </c>
      <c r="AR48" s="22">
        <v>173803.16734000007</v>
      </c>
      <c r="AS48" s="22">
        <v>162481.59806500006</v>
      </c>
      <c r="AT48" s="22">
        <v>171359.87408155086</v>
      </c>
      <c r="AU48" s="22">
        <v>373598.14476999996</v>
      </c>
      <c r="AV48" s="22">
        <v>375725.10891500005</v>
      </c>
      <c r="AW48" s="22">
        <v>371596.54590499995</v>
      </c>
      <c r="AX48" s="22">
        <v>253805.61488500002</v>
      </c>
      <c r="AY48" s="22">
        <v>262877.21180500003</v>
      </c>
      <c r="AZ48" s="22">
        <v>247281.95876499999</v>
      </c>
      <c r="BA48" s="22">
        <v>232307.77744000001</v>
      </c>
      <c r="BB48" s="22">
        <v>160425.25635500002</v>
      </c>
      <c r="BC48" s="22">
        <v>196247.12489499999</v>
      </c>
      <c r="BD48" s="22">
        <v>202175.22750000001</v>
      </c>
      <c r="BE48" s="13">
        <v>198799.34127500001</v>
      </c>
      <c r="BF48" s="13">
        <v>177601.86301499998</v>
      </c>
      <c r="BG48" s="13">
        <v>295687.66779000004</v>
      </c>
      <c r="BH48" s="13">
        <v>305725.78119000007</v>
      </c>
      <c r="BI48" s="13">
        <v>317785.39468000008</v>
      </c>
      <c r="BJ48" s="13">
        <v>258143.19294000001</v>
      </c>
      <c r="BK48" s="13">
        <v>393593.96574000001</v>
      </c>
      <c r="BL48" s="13">
        <v>650812.52633000002</v>
      </c>
      <c r="BM48" s="13">
        <v>287286.97892999998</v>
      </c>
      <c r="BN48" s="13">
        <v>305424.30184000003</v>
      </c>
      <c r="BO48" s="13">
        <v>113487.95582999998</v>
      </c>
      <c r="BP48" s="13">
        <v>115939.80839000001</v>
      </c>
      <c r="BQ48" s="22">
        <v>119648.14181999999</v>
      </c>
      <c r="BR48" s="22">
        <v>124544.16958</v>
      </c>
      <c r="BS48" s="22">
        <v>123695.57087000001</v>
      </c>
      <c r="BT48" s="22">
        <v>125810.21430000001</v>
      </c>
      <c r="BU48" s="22">
        <v>123358.48485000001</v>
      </c>
      <c r="BV48" s="22">
        <v>125696.26148999999</v>
      </c>
      <c r="BW48" s="13">
        <v>122062.90383</v>
      </c>
      <c r="BX48" s="13">
        <v>99834.286110000015</v>
      </c>
      <c r="BY48" s="13">
        <v>222658.55617999999</v>
      </c>
      <c r="BZ48" s="13">
        <v>275030.31417999999</v>
      </c>
      <c r="CA48" s="22">
        <v>272247.995</v>
      </c>
      <c r="CB48" s="22">
        <v>269344.95543999999</v>
      </c>
      <c r="CC48" s="22">
        <f>'[1]BAL DRE - RI'!$I$5</f>
        <v>258901.45814000003</v>
      </c>
      <c r="CD48" s="22">
        <v>208642.24635000003</v>
      </c>
      <c r="CE48" s="22">
        <v>200733.76712999999</v>
      </c>
      <c r="CF48" s="22"/>
      <c r="CG48" s="13">
        <f t="shared" ref="CG48:CG92" si="64">+G48</f>
        <v>23592.161470000003</v>
      </c>
      <c r="CH48" s="13">
        <f t="shared" ref="CH48:CH92" si="65">+K48</f>
        <v>16333.401599999997</v>
      </c>
      <c r="CI48" s="13">
        <f t="shared" ref="CI48:CI92" si="66">+O48</f>
        <v>107359.89340000002</v>
      </c>
      <c r="CJ48" s="13">
        <f t="shared" ref="CJ48:CJ92" si="67">+S48</f>
        <v>41659.649859999998</v>
      </c>
      <c r="CK48" s="13">
        <f t="shared" ref="CK48:CK92" si="68">+W48</f>
        <v>61798</v>
      </c>
      <c r="CL48" s="13">
        <f t="shared" ref="CL48:CL92" si="69">+AA48</f>
        <v>55652</v>
      </c>
      <c r="CM48" s="13">
        <f t="shared" ref="CM48:CM92" si="70">+AE48</f>
        <v>106928</v>
      </c>
      <c r="CN48" s="13">
        <f t="shared" ref="CN48:CN92" si="71">+AI48</f>
        <v>203213</v>
      </c>
      <c r="CO48" s="13">
        <f t="shared" ref="CO48:CO92" si="72">+AM48</f>
        <v>206480.56744000001</v>
      </c>
      <c r="CP48" s="13">
        <f t="shared" ref="CP48:CP92" si="73">+AQ48</f>
        <v>168630.69949</v>
      </c>
      <c r="CQ48" s="13">
        <f t="shared" ref="CQ48:CQ92" si="74">+AU48</f>
        <v>373598.14476999996</v>
      </c>
      <c r="CR48" s="13">
        <f t="shared" ref="CR48:CR92" si="75">+AY48</f>
        <v>262877.21180500003</v>
      </c>
      <c r="CS48" s="13">
        <f t="shared" ref="CS48:CS92" si="76">+BC48</f>
        <v>196247.12489499999</v>
      </c>
      <c r="CT48" s="13">
        <f t="shared" ref="CT48:CT92" si="77">+BG48</f>
        <v>295687.66779000004</v>
      </c>
      <c r="CU48" s="13">
        <f t="shared" ref="CU48:CU92" si="78">+BK48</f>
        <v>393593.96574000001</v>
      </c>
      <c r="CV48" s="13">
        <f t="shared" ref="CV48:CV92" si="79">+BO48</f>
        <v>113487.95582999998</v>
      </c>
      <c r="CW48" s="13">
        <f t="shared" si="16"/>
        <v>123695.57087000001</v>
      </c>
      <c r="CX48" s="13">
        <f t="shared" ref="CX48:CX60" si="80">BW48</f>
        <v>122062.90383</v>
      </c>
      <c r="CY48" s="13">
        <f>CA48</f>
        <v>272247.995</v>
      </c>
      <c r="CZ48" s="13">
        <f>CE48</f>
        <v>200733.76712999999</v>
      </c>
    </row>
    <row r="49" spans="3:104">
      <c r="C49" s="12" t="str">
        <f>IF(Portfolio!$CE$3=SOURCE!$A$1,SOURCE!D163,SOURCE!E163)</f>
        <v>Aquisição de ações</v>
      </c>
      <c r="D49" s="13">
        <v>6896.38987</v>
      </c>
      <c r="E49" s="13">
        <v>0</v>
      </c>
      <c r="F49" s="13">
        <v>201.14486999999733</v>
      </c>
      <c r="G49" s="13">
        <v>47974.81407</v>
      </c>
      <c r="H49" s="13">
        <v>45319.805660000005</v>
      </c>
      <c r="I49" s="13">
        <v>44114.295050000001</v>
      </c>
      <c r="J49" s="13">
        <v>48993.664389999998</v>
      </c>
      <c r="K49" s="13">
        <v>46996</v>
      </c>
      <c r="L49" s="13">
        <v>47337</v>
      </c>
      <c r="M49" s="13">
        <v>53041</v>
      </c>
      <c r="N49" s="13">
        <v>0</v>
      </c>
      <c r="O49" s="13">
        <v>0</v>
      </c>
      <c r="P49" s="13">
        <v>0</v>
      </c>
      <c r="Q49" s="13">
        <v>0</v>
      </c>
      <c r="S49" s="129">
        <v>0</v>
      </c>
      <c r="T49" s="22">
        <v>0</v>
      </c>
      <c r="U49" s="22">
        <v>0</v>
      </c>
      <c r="V49" s="22">
        <v>0</v>
      </c>
      <c r="W49" s="22">
        <v>0</v>
      </c>
      <c r="X49" s="22">
        <v>0</v>
      </c>
      <c r="Y49" s="22">
        <v>0</v>
      </c>
      <c r="Z49" s="22">
        <v>0</v>
      </c>
      <c r="AA49" s="22">
        <v>0</v>
      </c>
      <c r="AB49" s="22">
        <v>0</v>
      </c>
      <c r="AC49" s="22">
        <v>0</v>
      </c>
      <c r="AD49" s="22">
        <v>0</v>
      </c>
      <c r="AE49" s="22">
        <v>0</v>
      </c>
      <c r="AF49" s="22">
        <v>0</v>
      </c>
      <c r="AG49" s="22">
        <v>0</v>
      </c>
      <c r="AH49" s="22">
        <v>0</v>
      </c>
      <c r="AI49" s="22">
        <v>0</v>
      </c>
      <c r="AJ49" s="22">
        <v>0</v>
      </c>
      <c r="AK49" s="22">
        <v>0</v>
      </c>
      <c r="AL49" s="22">
        <v>0</v>
      </c>
      <c r="AM49" s="22">
        <v>0</v>
      </c>
      <c r="AN49" s="22">
        <v>0</v>
      </c>
      <c r="AO49" s="22">
        <v>0</v>
      </c>
      <c r="AP49" s="22">
        <v>0</v>
      </c>
      <c r="AQ49" s="22">
        <v>0</v>
      </c>
      <c r="AR49" s="22">
        <v>0</v>
      </c>
      <c r="AS49" s="22">
        <v>0</v>
      </c>
      <c r="AT49" s="22">
        <v>0</v>
      </c>
      <c r="AU49" s="22">
        <v>0</v>
      </c>
      <c r="AV49" s="22">
        <v>0</v>
      </c>
      <c r="AW49" s="22">
        <v>0</v>
      </c>
      <c r="AX49" s="22">
        <v>0</v>
      </c>
      <c r="AY49" s="22">
        <v>0</v>
      </c>
      <c r="AZ49" s="22">
        <v>0</v>
      </c>
      <c r="BA49" s="22">
        <v>0</v>
      </c>
      <c r="BB49" s="22">
        <v>0</v>
      </c>
      <c r="BC49" s="22">
        <v>0</v>
      </c>
      <c r="BD49" s="22">
        <v>0</v>
      </c>
      <c r="BE49" s="13">
        <v>0</v>
      </c>
      <c r="BF49" s="13">
        <v>0</v>
      </c>
      <c r="BG49" s="13">
        <v>0</v>
      </c>
      <c r="BH49" s="13">
        <v>0</v>
      </c>
      <c r="BI49" s="13">
        <v>0</v>
      </c>
      <c r="BJ49" s="13">
        <v>0</v>
      </c>
      <c r="BK49" s="13">
        <v>0</v>
      </c>
      <c r="BL49" s="13">
        <v>0</v>
      </c>
      <c r="BM49" s="13">
        <v>0</v>
      </c>
      <c r="BN49" s="13"/>
      <c r="BO49" s="13"/>
      <c r="BP49" s="75"/>
      <c r="BQ49" s="75"/>
      <c r="BR49" s="75"/>
      <c r="BS49" s="75"/>
      <c r="BT49" s="22"/>
      <c r="BU49" s="22"/>
      <c r="BV49" s="22"/>
      <c r="BW49" s="13"/>
      <c r="BX49" s="13"/>
      <c r="BY49" s="13"/>
      <c r="BZ49" s="13"/>
      <c r="CA49" s="22"/>
      <c r="CB49" s="22"/>
      <c r="CC49" s="22"/>
      <c r="CD49" s="22"/>
      <c r="CE49" s="22"/>
      <c r="CF49" s="22"/>
      <c r="CG49" s="13">
        <f t="shared" si="64"/>
        <v>47974.81407</v>
      </c>
      <c r="CH49" s="13">
        <f t="shared" si="65"/>
        <v>46996</v>
      </c>
      <c r="CI49" s="13">
        <f t="shared" si="66"/>
        <v>0</v>
      </c>
      <c r="CJ49" s="13">
        <f t="shared" si="67"/>
        <v>0</v>
      </c>
      <c r="CK49" s="13">
        <f t="shared" si="68"/>
        <v>0</v>
      </c>
      <c r="CL49" s="13">
        <f t="shared" si="69"/>
        <v>0</v>
      </c>
      <c r="CM49" s="13">
        <f t="shared" si="70"/>
        <v>0</v>
      </c>
      <c r="CN49" s="13">
        <f t="shared" si="71"/>
        <v>0</v>
      </c>
      <c r="CO49" s="13">
        <f t="shared" si="72"/>
        <v>0</v>
      </c>
      <c r="CP49" s="13">
        <f t="shared" si="73"/>
        <v>0</v>
      </c>
      <c r="CQ49" s="13">
        <f t="shared" si="74"/>
        <v>0</v>
      </c>
      <c r="CR49" s="13">
        <f t="shared" si="75"/>
        <v>0</v>
      </c>
      <c r="CS49" s="13">
        <f t="shared" si="76"/>
        <v>0</v>
      </c>
      <c r="CT49" s="13">
        <f t="shared" si="77"/>
        <v>0</v>
      </c>
      <c r="CU49" s="13">
        <f t="shared" si="78"/>
        <v>0</v>
      </c>
      <c r="CV49" s="13">
        <f t="shared" si="79"/>
        <v>0</v>
      </c>
      <c r="CW49" s="13">
        <f t="shared" si="16"/>
        <v>0</v>
      </c>
      <c r="CX49" s="13">
        <f t="shared" si="80"/>
        <v>0</v>
      </c>
      <c r="CY49" s="13">
        <f t="shared" ref="CY49:CY59" si="81">CA49</f>
        <v>0</v>
      </c>
      <c r="CZ49" s="13">
        <f t="shared" ref="CZ49:CZ59" si="82">CE49</f>
        <v>0</v>
      </c>
    </row>
    <row r="50" spans="3:104">
      <c r="C50" s="12" t="str">
        <f>IF(Portfolio!$CE$3=SOURCE!$A$1,SOURCE!D164,SOURCE!E164)</f>
        <v>Contas a pagar</v>
      </c>
      <c r="D50" s="22">
        <v>3446.4359599999998</v>
      </c>
      <c r="E50" s="13">
        <v>5908.1032500000001</v>
      </c>
      <c r="F50" s="13">
        <v>7973.3732599999985</v>
      </c>
      <c r="G50" s="13">
        <v>5320</v>
      </c>
      <c r="H50" s="13">
        <v>4651.5769600000003</v>
      </c>
      <c r="I50" s="13">
        <v>5954.8517899999988</v>
      </c>
      <c r="J50" s="13">
        <v>9470.851160000002</v>
      </c>
      <c r="K50" s="13">
        <v>8934.3991800000022</v>
      </c>
      <c r="L50" s="13">
        <v>8114.7981599999976</v>
      </c>
      <c r="M50" s="13">
        <v>19653.326730000001</v>
      </c>
      <c r="N50" s="13">
        <v>45898.067364999995</v>
      </c>
      <c r="O50" s="13">
        <v>55052.11411000001</v>
      </c>
      <c r="P50" s="13">
        <v>60107.748655000003</v>
      </c>
      <c r="Q50" s="13">
        <v>61126.169874999992</v>
      </c>
      <c r="R50" s="128">
        <v>71333.142500000002</v>
      </c>
      <c r="S50" s="129">
        <v>66761.531510000001</v>
      </c>
      <c r="T50" s="22">
        <v>59842.774359999996</v>
      </c>
      <c r="U50" s="22">
        <v>64947.395210000002</v>
      </c>
      <c r="V50" s="22">
        <v>73155</v>
      </c>
      <c r="W50" s="22">
        <v>79384</v>
      </c>
      <c r="X50" s="22">
        <v>72464</v>
      </c>
      <c r="Y50" s="22">
        <v>88380</v>
      </c>
      <c r="Z50" s="22">
        <v>104117</v>
      </c>
      <c r="AA50" s="22">
        <v>108941</v>
      </c>
      <c r="AB50" s="22">
        <v>118571</v>
      </c>
      <c r="AC50" s="22">
        <v>146918</v>
      </c>
      <c r="AD50" s="22">
        <v>214251</v>
      </c>
      <c r="AE50" s="22">
        <v>185325</v>
      </c>
      <c r="AF50" s="22">
        <v>184322</v>
      </c>
      <c r="AG50" s="22">
        <v>154779.40623999998</v>
      </c>
      <c r="AH50" s="22">
        <v>120368</v>
      </c>
      <c r="AI50" s="22">
        <v>120637</v>
      </c>
      <c r="AJ50" s="22">
        <v>95452.644559999972</v>
      </c>
      <c r="AK50" s="22">
        <v>70143.902465000006</v>
      </c>
      <c r="AL50" s="22">
        <v>77125.280865000008</v>
      </c>
      <c r="AM50" s="22">
        <v>90113.463924999945</v>
      </c>
      <c r="AN50" s="22">
        <v>90784.950684999974</v>
      </c>
      <c r="AO50" s="22">
        <v>70814.855104999995</v>
      </c>
      <c r="AP50" s="22">
        <v>78895.998834999977</v>
      </c>
      <c r="AQ50" s="22">
        <v>88585.179209999944</v>
      </c>
      <c r="AR50" s="22">
        <v>95850.565319999965</v>
      </c>
      <c r="AS50" s="22">
        <v>81266.869789999939</v>
      </c>
      <c r="AT50" s="22">
        <v>89293.39949000004</v>
      </c>
      <c r="AU50" s="22">
        <v>148267.91895999998</v>
      </c>
      <c r="AV50" s="22">
        <v>105068.22885500008</v>
      </c>
      <c r="AW50" s="22">
        <v>81974.164529999965</v>
      </c>
      <c r="AX50" s="22">
        <v>119452.70260999998</v>
      </c>
      <c r="AY50" s="22">
        <v>102815.88624000007</v>
      </c>
      <c r="AZ50" s="22">
        <v>99820.884915000017</v>
      </c>
      <c r="BA50" s="22">
        <v>83905.690639999957</v>
      </c>
      <c r="BB50" s="22">
        <v>103821.09456500005</v>
      </c>
      <c r="BC50" s="22">
        <v>126032.91716000008</v>
      </c>
      <c r="BD50" s="22">
        <v>131902.52392499984</v>
      </c>
      <c r="BE50" s="13">
        <v>108483.64009</v>
      </c>
      <c r="BF50" s="13">
        <v>113190.60671500012</v>
      </c>
      <c r="BG50" s="13">
        <v>197140.93726000006</v>
      </c>
      <c r="BH50" s="13">
        <v>116528.71003</v>
      </c>
      <c r="BI50" s="13">
        <v>98564.313434999989</v>
      </c>
      <c r="BJ50" s="13">
        <v>104997.25047500001</v>
      </c>
      <c r="BK50" s="13">
        <v>138943.41688</v>
      </c>
      <c r="BL50" s="13">
        <v>106260.10403499997</v>
      </c>
      <c r="BM50" s="13">
        <v>107806.23243000003</v>
      </c>
      <c r="BN50" s="13">
        <v>138379.63516000006</v>
      </c>
      <c r="BO50" s="13">
        <v>137459.50112</v>
      </c>
      <c r="BP50" s="13">
        <v>130257.5744500001</v>
      </c>
      <c r="BQ50" s="22">
        <v>111313.02324500015</v>
      </c>
      <c r="BR50" s="22">
        <v>119878.96385000006</v>
      </c>
      <c r="BS50" s="22">
        <v>140558.82135000007</v>
      </c>
      <c r="BT50" s="22">
        <v>110659.26083000019</v>
      </c>
      <c r="BU50" s="22">
        <v>133373.31014999995</v>
      </c>
      <c r="BV50" s="22">
        <v>173485.87231500025</v>
      </c>
      <c r="BW50" s="13">
        <v>223361.3648200001</v>
      </c>
      <c r="BX50" s="13">
        <v>149828.34905000014</v>
      </c>
      <c r="BY50" s="13">
        <v>210866.89585999999</v>
      </c>
      <c r="BZ50" s="13">
        <v>238419.9892400002</v>
      </c>
      <c r="CA50" s="22">
        <v>294237.92615000013</v>
      </c>
      <c r="CB50" s="22">
        <v>284142.22180999984</v>
      </c>
      <c r="CC50" s="22">
        <f>'[1]BAL DRE - RI'!$I$7</f>
        <v>203383.29001999987</v>
      </c>
      <c r="CD50" s="22">
        <v>242721.66872000028</v>
      </c>
      <c r="CE50" s="22">
        <v>301950.39712999982</v>
      </c>
      <c r="CF50" s="22"/>
      <c r="CG50" s="13">
        <f t="shared" si="64"/>
        <v>5320</v>
      </c>
      <c r="CH50" s="13">
        <f t="shared" si="65"/>
        <v>8934.3991800000022</v>
      </c>
      <c r="CI50" s="13">
        <f t="shared" si="66"/>
        <v>55052.11411000001</v>
      </c>
      <c r="CJ50" s="13">
        <f t="shared" si="67"/>
        <v>66761.531510000001</v>
      </c>
      <c r="CK50" s="13">
        <f t="shared" si="68"/>
        <v>79384</v>
      </c>
      <c r="CL50" s="13">
        <f t="shared" si="69"/>
        <v>108941</v>
      </c>
      <c r="CM50" s="13">
        <f t="shared" si="70"/>
        <v>185325</v>
      </c>
      <c r="CN50" s="13">
        <f t="shared" si="71"/>
        <v>120637</v>
      </c>
      <c r="CO50" s="13">
        <f t="shared" si="72"/>
        <v>90113.463924999945</v>
      </c>
      <c r="CP50" s="13">
        <f t="shared" si="73"/>
        <v>88585.179209999944</v>
      </c>
      <c r="CQ50" s="13">
        <f t="shared" si="74"/>
        <v>148267.91895999998</v>
      </c>
      <c r="CR50" s="13">
        <f t="shared" si="75"/>
        <v>102815.88624000007</v>
      </c>
      <c r="CS50" s="13">
        <f t="shared" si="76"/>
        <v>126032.91716000008</v>
      </c>
      <c r="CT50" s="13">
        <f t="shared" si="77"/>
        <v>197140.93726000006</v>
      </c>
      <c r="CU50" s="13">
        <f t="shared" si="78"/>
        <v>138943.41688</v>
      </c>
      <c r="CV50" s="13">
        <f t="shared" si="79"/>
        <v>137459.50112</v>
      </c>
      <c r="CW50" s="13">
        <f t="shared" si="16"/>
        <v>140558.82135000007</v>
      </c>
      <c r="CX50" s="13">
        <f t="shared" si="80"/>
        <v>223361.3648200001</v>
      </c>
      <c r="CY50" s="13">
        <f t="shared" si="81"/>
        <v>294237.92615000013</v>
      </c>
      <c r="CZ50" s="13">
        <f t="shared" si="82"/>
        <v>301950.39712999982</v>
      </c>
    </row>
    <row r="51" spans="3:104">
      <c r="C51" s="12" t="str">
        <f>IF(Portfolio!$CE$3=SOURCE!$A$1,SOURCE!D165,SOURCE!E165)</f>
        <v>Obrigações por aquisição de bens</v>
      </c>
      <c r="D51" s="13">
        <v>17937.268969999997</v>
      </c>
      <c r="E51" s="13">
        <v>16743.62298</v>
      </c>
      <c r="F51" s="13">
        <v>61062.58767999999</v>
      </c>
      <c r="G51" s="13">
        <v>29086.251179999999</v>
      </c>
      <c r="H51" s="13">
        <v>37710.132920000004</v>
      </c>
      <c r="I51" s="13">
        <v>53008.025090000003</v>
      </c>
      <c r="J51" s="13">
        <v>44874.063049999997</v>
      </c>
      <c r="K51" s="13">
        <v>44774.850979999996</v>
      </c>
      <c r="L51" s="13">
        <v>58003.208619999998</v>
      </c>
      <c r="M51" s="13">
        <v>52872.555260000001</v>
      </c>
      <c r="N51" s="13">
        <v>46582.526899999997</v>
      </c>
      <c r="O51" s="13">
        <v>45221.874919999995</v>
      </c>
      <c r="P51" s="13">
        <v>43622.271950000002</v>
      </c>
      <c r="Q51" s="13">
        <v>44268.650850000005</v>
      </c>
      <c r="R51" s="128">
        <v>53398.26584</v>
      </c>
      <c r="S51" s="129">
        <v>62122.037830000001</v>
      </c>
      <c r="T51" s="22">
        <v>62129.596429999998</v>
      </c>
      <c r="U51" s="22">
        <v>54207.490640000004</v>
      </c>
      <c r="V51" s="22">
        <v>46619</v>
      </c>
      <c r="W51" s="22">
        <v>41989</v>
      </c>
      <c r="X51" s="22">
        <v>35474</v>
      </c>
      <c r="Y51" s="22">
        <v>40361</v>
      </c>
      <c r="Z51" s="22">
        <v>38892</v>
      </c>
      <c r="AA51" s="22">
        <v>41436</v>
      </c>
      <c r="AB51" s="22">
        <v>45542</v>
      </c>
      <c r="AC51" s="22">
        <v>49893</v>
      </c>
      <c r="AD51" s="22">
        <v>52953</v>
      </c>
      <c r="AE51" s="22">
        <v>50093</v>
      </c>
      <c r="AF51" s="22">
        <v>44350</v>
      </c>
      <c r="AG51" s="22">
        <v>48101.829180000008</v>
      </c>
      <c r="AH51" s="22">
        <v>37292</v>
      </c>
      <c r="AI51" s="22">
        <v>34947</v>
      </c>
      <c r="AJ51" s="22">
        <v>41136.887960000007</v>
      </c>
      <c r="AK51" s="22">
        <v>40732.748370000001</v>
      </c>
      <c r="AL51" s="22">
        <v>38014.364339999993</v>
      </c>
      <c r="AM51" s="22">
        <v>32377.74468</v>
      </c>
      <c r="AN51" s="22">
        <v>26585.829399999999</v>
      </c>
      <c r="AO51" s="22">
        <v>56748.617660000004</v>
      </c>
      <c r="AP51" s="22">
        <v>51414.59562</v>
      </c>
      <c r="AQ51" s="22">
        <v>52950.351199999997</v>
      </c>
      <c r="AR51" s="22">
        <v>52160.707450000002</v>
      </c>
      <c r="AS51" s="22">
        <v>34942.988250000002</v>
      </c>
      <c r="AT51" s="22">
        <v>32010.364780000004</v>
      </c>
      <c r="AU51" s="22">
        <v>28866.218040000003</v>
      </c>
      <c r="AV51" s="22">
        <v>71620.864100000006</v>
      </c>
      <c r="AW51" s="22">
        <v>68346.570749999984</v>
      </c>
      <c r="AX51" s="22">
        <v>65253.949130000001</v>
      </c>
      <c r="AY51" s="22">
        <v>59721.430100000005</v>
      </c>
      <c r="AZ51" s="22">
        <v>46294.058570000001</v>
      </c>
      <c r="BA51" s="22">
        <v>43212.929360000002</v>
      </c>
      <c r="BB51" s="22">
        <v>32003.146290000001</v>
      </c>
      <c r="BC51" s="22">
        <v>13661.894770000003</v>
      </c>
      <c r="BD51" s="22">
        <v>4911.5763099999995</v>
      </c>
      <c r="BE51" s="13">
        <v>35476.602350000001</v>
      </c>
      <c r="BF51" s="13">
        <v>35570.354730000006</v>
      </c>
      <c r="BG51" s="13">
        <v>35755.383900000001</v>
      </c>
      <c r="BH51" s="13">
        <v>281049.43293000001</v>
      </c>
      <c r="BI51" s="13">
        <v>141458.08456000005</v>
      </c>
      <c r="BJ51" s="13">
        <v>134205.67402999999</v>
      </c>
      <c r="BK51" s="13">
        <v>135426.07621999999</v>
      </c>
      <c r="BL51" s="13">
        <v>135417.27382</v>
      </c>
      <c r="BM51" s="13">
        <v>106222.26177</v>
      </c>
      <c r="BN51" s="13">
        <v>104778.19381999999</v>
      </c>
      <c r="BO51" s="13">
        <v>106480.54403</v>
      </c>
      <c r="BP51" s="13">
        <v>106055.69835999999</v>
      </c>
      <c r="BQ51" s="22">
        <v>184361.21494999999</v>
      </c>
      <c r="BR51" s="22">
        <v>159254.04334000003</v>
      </c>
      <c r="BS51" s="22">
        <v>133771.29005000001</v>
      </c>
      <c r="BT51" s="22">
        <v>208278.60700999998</v>
      </c>
      <c r="BU51" s="22">
        <v>80789.223859999998</v>
      </c>
      <c r="BV51" s="22">
        <v>53750.175649999997</v>
      </c>
      <c r="BW51" s="13">
        <v>61058.265090000001</v>
      </c>
      <c r="BX51" s="13">
        <v>34795.3586</v>
      </c>
      <c r="BY51" s="13">
        <v>66222.514969999989</v>
      </c>
      <c r="BZ51" s="13">
        <v>34837.040149999993</v>
      </c>
      <c r="CA51" s="22">
        <v>35241.471010000001</v>
      </c>
      <c r="CB51" s="22">
        <v>0</v>
      </c>
      <c r="CC51" s="22">
        <f>'[1]BAL DRE - RI'!$I$8</f>
        <v>0</v>
      </c>
      <c r="CD51" s="22">
        <v>0</v>
      </c>
      <c r="CE51" s="22">
        <v>0</v>
      </c>
      <c r="CF51" s="22"/>
      <c r="CG51" s="13">
        <f t="shared" si="64"/>
        <v>29086.251179999999</v>
      </c>
      <c r="CH51" s="13">
        <f t="shared" si="65"/>
        <v>44774.850979999996</v>
      </c>
      <c r="CI51" s="13">
        <f t="shared" si="66"/>
        <v>45221.874919999995</v>
      </c>
      <c r="CJ51" s="13">
        <f t="shared" si="67"/>
        <v>62122.037830000001</v>
      </c>
      <c r="CK51" s="13">
        <f t="shared" si="68"/>
        <v>41989</v>
      </c>
      <c r="CL51" s="13">
        <f t="shared" si="69"/>
        <v>41436</v>
      </c>
      <c r="CM51" s="13">
        <f t="shared" si="70"/>
        <v>50093</v>
      </c>
      <c r="CN51" s="13">
        <f t="shared" si="71"/>
        <v>34947</v>
      </c>
      <c r="CO51" s="13">
        <f t="shared" si="72"/>
        <v>32377.74468</v>
      </c>
      <c r="CP51" s="13">
        <f t="shared" si="73"/>
        <v>52950.351199999997</v>
      </c>
      <c r="CQ51" s="13">
        <f t="shared" si="74"/>
        <v>28866.218040000003</v>
      </c>
      <c r="CR51" s="13">
        <f t="shared" si="75"/>
        <v>59721.430100000005</v>
      </c>
      <c r="CS51" s="13">
        <f t="shared" si="76"/>
        <v>13661.894770000003</v>
      </c>
      <c r="CT51" s="13">
        <f t="shared" si="77"/>
        <v>35755.383900000001</v>
      </c>
      <c r="CU51" s="13">
        <f t="shared" si="78"/>
        <v>135426.07621999999</v>
      </c>
      <c r="CV51" s="13">
        <f t="shared" si="79"/>
        <v>106480.54403</v>
      </c>
      <c r="CW51" s="13">
        <f t="shared" si="16"/>
        <v>133771.29005000001</v>
      </c>
      <c r="CX51" s="13">
        <f t="shared" si="80"/>
        <v>61058.265090000001</v>
      </c>
      <c r="CY51" s="13">
        <f t="shared" si="81"/>
        <v>35241.471010000001</v>
      </c>
      <c r="CZ51" s="13">
        <f t="shared" si="82"/>
        <v>0</v>
      </c>
    </row>
    <row r="52" spans="3:104">
      <c r="C52" s="12" t="str">
        <f>IF(Portfolio!$CE$3=SOURCE!$A$1,SOURCE!D166,SOURCE!E166)</f>
        <v>Impostos e contribuições a recolher</v>
      </c>
      <c r="D52" s="22">
        <v>30235.012119999996</v>
      </c>
      <c r="E52" s="13">
        <v>13217.215980000001</v>
      </c>
      <c r="F52" s="13">
        <v>6762.6583079200027</v>
      </c>
      <c r="G52" s="13">
        <v>6675.5087200000007</v>
      </c>
      <c r="H52" s="13">
        <v>6885.6774100000002</v>
      </c>
      <c r="I52" s="13">
        <v>6395.9161300000005</v>
      </c>
      <c r="J52" s="13">
        <v>6564.1715900000008</v>
      </c>
      <c r="K52" s="13">
        <v>9115.3373700000011</v>
      </c>
      <c r="L52" s="13">
        <v>8035.12176</v>
      </c>
      <c r="M52" s="13">
        <v>8652.0105599999988</v>
      </c>
      <c r="N52" s="13">
        <v>11474.466969999999</v>
      </c>
      <c r="O52" s="13">
        <v>25325.848795000002</v>
      </c>
      <c r="P52" s="13">
        <v>14188.793705</v>
      </c>
      <c r="Q52" s="13">
        <v>21405.658789999998</v>
      </c>
      <c r="R52" s="128">
        <v>17590.930694999999</v>
      </c>
      <c r="S52" s="129">
        <v>24904.475900000001</v>
      </c>
      <c r="T52" s="22">
        <v>23753.689805375001</v>
      </c>
      <c r="U52" s="22">
        <v>12543.026849999998</v>
      </c>
      <c r="V52" s="22">
        <v>13479</v>
      </c>
      <c r="W52" s="22">
        <v>25900</v>
      </c>
      <c r="X52" s="22">
        <v>31040</v>
      </c>
      <c r="Y52" s="22">
        <v>41312</v>
      </c>
      <c r="Z52" s="22">
        <v>57301</v>
      </c>
      <c r="AA52" s="22">
        <v>60887</v>
      </c>
      <c r="AB52" s="22">
        <v>78697</v>
      </c>
      <c r="AC52" s="22">
        <v>51869</v>
      </c>
      <c r="AD52" s="22">
        <v>19726</v>
      </c>
      <c r="AE52" s="22">
        <v>19126</v>
      </c>
      <c r="AF52" s="22">
        <v>23013</v>
      </c>
      <c r="AG52" s="22">
        <v>34105.98119000002</v>
      </c>
      <c r="AH52" s="22">
        <v>48502</v>
      </c>
      <c r="AI52" s="22">
        <v>49981</v>
      </c>
      <c r="AJ52" s="22">
        <v>47457</v>
      </c>
      <c r="AK52" s="22">
        <v>20619.738637096536</v>
      </c>
      <c r="AL52" s="22">
        <v>38612.006555</v>
      </c>
      <c r="AM52" s="22">
        <v>45228.125954999996</v>
      </c>
      <c r="AN52" s="22">
        <v>50233.127680000005</v>
      </c>
      <c r="AO52" s="22">
        <v>34209.035359999994</v>
      </c>
      <c r="AP52" s="22">
        <v>38845.535100000001</v>
      </c>
      <c r="AQ52" s="22">
        <v>46588.834564999997</v>
      </c>
      <c r="AR52" s="22">
        <v>28766.369954999995</v>
      </c>
      <c r="AS52" s="22">
        <v>35837.041705000003</v>
      </c>
      <c r="AT52" s="22">
        <v>29119.725019999998</v>
      </c>
      <c r="AU52" s="22">
        <v>39092.223850000009</v>
      </c>
      <c r="AV52" s="22">
        <v>29682.619475000014</v>
      </c>
      <c r="AW52" s="22">
        <v>41261.184837360532</v>
      </c>
      <c r="AX52" s="22">
        <v>35099.168845000007</v>
      </c>
      <c r="AY52" s="22">
        <v>38399.384875000003</v>
      </c>
      <c r="AZ52" s="22">
        <v>34988.062739999994</v>
      </c>
      <c r="BA52" s="22">
        <v>44779.291539999977</v>
      </c>
      <c r="BB52" s="22">
        <v>37479.396710000001</v>
      </c>
      <c r="BC52" s="22">
        <v>29286.324984999999</v>
      </c>
      <c r="BD52" s="22">
        <v>28424.758564999996</v>
      </c>
      <c r="BE52" s="13">
        <v>25017.763275000005</v>
      </c>
      <c r="BF52" s="13">
        <v>26302.103279999996</v>
      </c>
      <c r="BG52" s="13">
        <v>25726.114325000002</v>
      </c>
      <c r="BH52" s="13">
        <v>23724.440894999992</v>
      </c>
      <c r="BI52" s="13">
        <v>76858.43995</v>
      </c>
      <c r="BJ52" s="13">
        <v>69371.154880000002</v>
      </c>
      <c r="BK52" s="13">
        <v>49726.700365000004</v>
      </c>
      <c r="BL52" s="13">
        <v>8955.6030999999966</v>
      </c>
      <c r="BM52" s="13">
        <v>16997.192735000001</v>
      </c>
      <c r="BN52" s="13">
        <v>19336.087254999995</v>
      </c>
      <c r="BO52" s="13">
        <v>16848.586085000003</v>
      </c>
      <c r="BP52" s="13">
        <v>21987.962294999998</v>
      </c>
      <c r="BQ52" s="22">
        <v>22460.218589999993</v>
      </c>
      <c r="BR52" s="22">
        <v>22545.0311</v>
      </c>
      <c r="BS52" s="22">
        <v>35362.245335</v>
      </c>
      <c r="BT52" s="22">
        <v>16964.400665000008</v>
      </c>
      <c r="BU52" s="22">
        <v>25451.976565000001</v>
      </c>
      <c r="BV52" s="22">
        <v>25261.31079</v>
      </c>
      <c r="BW52" s="13">
        <v>36126.422390000007</v>
      </c>
      <c r="BX52" s="375">
        <v>31253.868969999996</v>
      </c>
      <c r="BY52" s="375">
        <v>28355.487069999996</v>
      </c>
      <c r="BZ52" s="375">
        <v>26107.544990000002</v>
      </c>
      <c r="CA52" s="22">
        <v>58727.205000000031</v>
      </c>
      <c r="CB52" s="22">
        <v>31903.080750000001</v>
      </c>
      <c r="CC52" s="22">
        <f>SUM('[1]BAL DRE - RI'!$I$9:$I$10)</f>
        <v>26332.524640000003</v>
      </c>
      <c r="CD52" s="22">
        <v>27685.744849999999</v>
      </c>
      <c r="CE52" s="22">
        <v>72421.206440000009</v>
      </c>
      <c r="CF52" s="22"/>
      <c r="CG52" s="13">
        <f t="shared" si="64"/>
        <v>6675.5087200000007</v>
      </c>
      <c r="CH52" s="13">
        <f t="shared" si="65"/>
        <v>9115.3373700000011</v>
      </c>
      <c r="CI52" s="13">
        <f t="shared" si="66"/>
        <v>25325.848795000002</v>
      </c>
      <c r="CJ52" s="13">
        <f t="shared" si="67"/>
        <v>24904.475900000001</v>
      </c>
      <c r="CK52" s="13">
        <f t="shared" si="68"/>
        <v>25900</v>
      </c>
      <c r="CL52" s="13">
        <f t="shared" si="69"/>
        <v>60887</v>
      </c>
      <c r="CM52" s="13">
        <f t="shared" si="70"/>
        <v>19126</v>
      </c>
      <c r="CN52" s="13">
        <f t="shared" si="71"/>
        <v>49981</v>
      </c>
      <c r="CO52" s="13">
        <f t="shared" si="72"/>
        <v>45228.125954999996</v>
      </c>
      <c r="CP52" s="13">
        <f t="shared" si="73"/>
        <v>46588.834564999997</v>
      </c>
      <c r="CQ52" s="13">
        <f t="shared" si="74"/>
        <v>39092.223850000009</v>
      </c>
      <c r="CR52" s="13">
        <f t="shared" si="75"/>
        <v>38399.384875000003</v>
      </c>
      <c r="CS52" s="13">
        <f t="shared" si="76"/>
        <v>29286.324984999999</v>
      </c>
      <c r="CT52" s="13">
        <f t="shared" si="77"/>
        <v>25726.114325000002</v>
      </c>
      <c r="CU52" s="13">
        <f t="shared" si="78"/>
        <v>49726.700365000004</v>
      </c>
      <c r="CV52" s="13">
        <f t="shared" si="79"/>
        <v>16848.586085000003</v>
      </c>
      <c r="CW52" s="13">
        <f t="shared" si="16"/>
        <v>35362.245335</v>
      </c>
      <c r="CX52" s="13">
        <f t="shared" si="80"/>
        <v>36126.422390000007</v>
      </c>
      <c r="CY52" s="13">
        <f t="shared" si="81"/>
        <v>58727.205000000031</v>
      </c>
      <c r="CZ52" s="13">
        <f t="shared" si="82"/>
        <v>72421.206440000009</v>
      </c>
    </row>
    <row r="53" spans="3:104">
      <c r="C53" s="12" t="str">
        <f>IF(Portfolio!$CE$3=SOURCE!$A$1,SOURCE!D167,SOURCE!E167)</f>
        <v>Parcelamento de impostos</v>
      </c>
      <c r="D53" s="22">
        <v>1402.9656399999999</v>
      </c>
      <c r="E53" s="13">
        <v>1775.1482800000001</v>
      </c>
      <c r="F53" s="13">
        <v>1523.8064999999999</v>
      </c>
      <c r="G53" s="13">
        <v>1013.99358</v>
      </c>
      <c r="H53" s="13">
        <v>518.43015000000003</v>
      </c>
      <c r="I53" s="13">
        <v>318.79164000000003</v>
      </c>
      <c r="J53" s="13">
        <v>253.03355999999999</v>
      </c>
      <c r="K53" s="13">
        <v>263.43043999999998</v>
      </c>
      <c r="L53" s="13">
        <v>258.75587999999999</v>
      </c>
      <c r="M53" s="13">
        <v>261.64104000000003</v>
      </c>
      <c r="N53" s="13">
        <v>264.42086999999998</v>
      </c>
      <c r="O53" s="13">
        <v>267.30590999999998</v>
      </c>
      <c r="P53" s="13">
        <v>271.09636999999987</v>
      </c>
      <c r="Q53" s="13">
        <v>273.07623000000007</v>
      </c>
      <c r="R53" s="128">
        <v>275.84618999999998</v>
      </c>
      <c r="S53" s="129">
        <v>0</v>
      </c>
      <c r="T53" s="22">
        <v>281.38598999999982</v>
      </c>
      <c r="U53" s="22">
        <v>0.83823999999999999</v>
      </c>
      <c r="V53" s="22">
        <v>1</v>
      </c>
      <c r="W53" s="22">
        <v>0</v>
      </c>
      <c r="X53" s="22">
        <v>0</v>
      </c>
      <c r="Y53" s="22" t="s">
        <v>32</v>
      </c>
      <c r="Z53" s="22" t="s">
        <v>32</v>
      </c>
      <c r="AA53" s="22">
        <v>0</v>
      </c>
      <c r="AB53" s="22">
        <v>0</v>
      </c>
      <c r="AC53" s="22">
        <v>0</v>
      </c>
      <c r="AD53" s="22">
        <v>0</v>
      </c>
      <c r="AE53" s="22">
        <v>0</v>
      </c>
      <c r="AF53" s="22">
        <v>0</v>
      </c>
      <c r="AG53" s="22">
        <v>0</v>
      </c>
      <c r="AH53" s="22">
        <v>0</v>
      </c>
      <c r="AI53" s="22">
        <v>0</v>
      </c>
      <c r="AJ53" s="22">
        <v>0</v>
      </c>
      <c r="AK53" s="22">
        <v>0</v>
      </c>
      <c r="AL53" s="22">
        <v>0</v>
      </c>
      <c r="AM53" s="22">
        <v>0</v>
      </c>
      <c r="AN53" s="22">
        <v>0</v>
      </c>
      <c r="AO53" s="4">
        <v>0</v>
      </c>
      <c r="AP53" s="22">
        <v>0</v>
      </c>
      <c r="AQ53" s="22">
        <v>0</v>
      </c>
      <c r="AR53" s="22">
        <v>0</v>
      </c>
      <c r="AS53" s="22">
        <v>0</v>
      </c>
      <c r="AT53" s="22">
        <v>0</v>
      </c>
      <c r="AU53" s="22">
        <v>0</v>
      </c>
      <c r="AV53" s="22">
        <v>0</v>
      </c>
      <c r="AW53" s="22">
        <v>0</v>
      </c>
      <c r="AX53" s="22">
        <v>0</v>
      </c>
      <c r="AY53" s="22">
        <v>0</v>
      </c>
      <c r="AZ53" s="22">
        <v>0</v>
      </c>
      <c r="BA53" s="22">
        <v>0</v>
      </c>
      <c r="BB53" s="22">
        <v>0</v>
      </c>
      <c r="BC53" s="22">
        <v>0</v>
      </c>
      <c r="BD53" s="22">
        <v>0</v>
      </c>
      <c r="BE53" s="13">
        <v>0</v>
      </c>
      <c r="BF53" s="13">
        <v>0</v>
      </c>
      <c r="BG53" s="13">
        <v>0</v>
      </c>
      <c r="BH53" s="13">
        <v>0</v>
      </c>
      <c r="BI53" s="13">
        <v>0</v>
      </c>
      <c r="BJ53" s="13">
        <v>0</v>
      </c>
      <c r="BK53" s="13">
        <v>0</v>
      </c>
      <c r="BL53" s="13">
        <v>0</v>
      </c>
      <c r="BM53" s="13">
        <v>0</v>
      </c>
      <c r="BN53" s="13"/>
      <c r="BO53" s="13"/>
      <c r="BP53" s="13"/>
      <c r="BQ53" s="22"/>
      <c r="BR53" s="22"/>
      <c r="BS53" s="22"/>
      <c r="BT53" s="22">
        <v>0</v>
      </c>
      <c r="BU53" s="22"/>
      <c r="BV53" s="22"/>
      <c r="BW53" s="13"/>
      <c r="BX53" s="13"/>
      <c r="BY53" s="13"/>
      <c r="BZ53" s="13"/>
      <c r="CA53" s="22"/>
      <c r="CB53" s="22"/>
      <c r="CC53" s="22"/>
      <c r="CD53" s="22"/>
      <c r="CE53" s="22"/>
      <c r="CF53" s="22"/>
      <c r="CG53" s="13">
        <f t="shared" si="64"/>
        <v>1013.99358</v>
      </c>
      <c r="CH53" s="13">
        <f t="shared" si="65"/>
        <v>263.43043999999998</v>
      </c>
      <c r="CI53" s="13">
        <f t="shared" si="66"/>
        <v>267.30590999999998</v>
      </c>
      <c r="CJ53" s="13">
        <f t="shared" si="67"/>
        <v>0</v>
      </c>
      <c r="CK53" s="13">
        <f t="shared" si="68"/>
        <v>0</v>
      </c>
      <c r="CL53" s="13">
        <f t="shared" si="69"/>
        <v>0</v>
      </c>
      <c r="CM53" s="13">
        <f t="shared" si="70"/>
        <v>0</v>
      </c>
      <c r="CN53" s="13">
        <f t="shared" si="71"/>
        <v>0</v>
      </c>
      <c r="CO53" s="13">
        <f t="shared" si="72"/>
        <v>0</v>
      </c>
      <c r="CP53" s="13">
        <f t="shared" si="73"/>
        <v>0</v>
      </c>
      <c r="CQ53" s="13">
        <f t="shared" si="74"/>
        <v>0</v>
      </c>
      <c r="CR53" s="13">
        <f t="shared" si="75"/>
        <v>0</v>
      </c>
      <c r="CS53" s="13">
        <f t="shared" si="76"/>
        <v>0</v>
      </c>
      <c r="CT53" s="13">
        <f t="shared" si="77"/>
        <v>0</v>
      </c>
      <c r="CU53" s="13">
        <f t="shared" si="78"/>
        <v>0</v>
      </c>
      <c r="CV53" s="13">
        <f t="shared" si="79"/>
        <v>0</v>
      </c>
      <c r="CW53" s="13">
        <f t="shared" si="16"/>
        <v>0</v>
      </c>
      <c r="CX53" s="13">
        <f t="shared" si="80"/>
        <v>0</v>
      </c>
      <c r="CY53" s="13">
        <f t="shared" si="81"/>
        <v>0</v>
      </c>
      <c r="CZ53" s="13">
        <f t="shared" si="82"/>
        <v>0</v>
      </c>
    </row>
    <row r="54" spans="3:104">
      <c r="C54" s="12" t="str">
        <f>IF(Portfolio!$CE$3=SOURCE!$A$1,SOURCE!D168,SOURCE!E168)</f>
        <v>Juros sobre capital próprio a pagar</v>
      </c>
      <c r="D54" s="22">
        <v>3499</v>
      </c>
      <c r="E54" s="13">
        <v>2166.2226299999998</v>
      </c>
      <c r="F54" s="13">
        <v>551.37255999999991</v>
      </c>
      <c r="G54" s="130">
        <v>525</v>
      </c>
      <c r="H54" s="13">
        <v>495.50367</v>
      </c>
      <c r="I54" s="13">
        <v>429.65368999999998</v>
      </c>
      <c r="J54" s="13">
        <v>210.71091000000001</v>
      </c>
      <c r="K54" s="13">
        <v>0</v>
      </c>
      <c r="L54" s="13">
        <v>0</v>
      </c>
      <c r="M54" s="13">
        <v>0</v>
      </c>
      <c r="N54" s="13">
        <v>0</v>
      </c>
      <c r="O54" s="13">
        <v>20083.6895</v>
      </c>
      <c r="P54" s="13">
        <v>20083.6895</v>
      </c>
      <c r="Q54" s="13">
        <v>0</v>
      </c>
      <c r="S54" s="129">
        <v>40521.131280000001</v>
      </c>
      <c r="T54" s="22">
        <v>40520.674679999996</v>
      </c>
      <c r="U54" s="22">
        <v>284.35595000000001</v>
      </c>
      <c r="V54" s="22">
        <v>287</v>
      </c>
      <c r="W54" s="22">
        <v>51469</v>
      </c>
      <c r="X54" s="22">
        <v>51469</v>
      </c>
      <c r="Y54" s="22" t="s">
        <v>32</v>
      </c>
      <c r="Z54" s="22" t="s">
        <v>32</v>
      </c>
      <c r="AA54" s="22">
        <v>85042</v>
      </c>
      <c r="AB54" s="22">
        <v>85072</v>
      </c>
      <c r="AC54" s="22">
        <v>0</v>
      </c>
      <c r="AD54" s="22">
        <v>0</v>
      </c>
      <c r="AE54" s="22">
        <v>106997</v>
      </c>
      <c r="AF54" s="22">
        <v>106997</v>
      </c>
      <c r="AG54" s="22">
        <v>38416.027699999999</v>
      </c>
      <c r="AH54" s="22">
        <v>38402</v>
      </c>
      <c r="AI54" s="22">
        <v>38386</v>
      </c>
      <c r="AJ54" s="22">
        <v>0</v>
      </c>
      <c r="AK54" s="22">
        <v>59971.323280000004</v>
      </c>
      <c r="AL54" s="22">
        <v>59971.323280000004</v>
      </c>
      <c r="AM54" s="22">
        <v>73059.058699999994</v>
      </c>
      <c r="AN54" s="22">
        <v>73059.058699999994</v>
      </c>
      <c r="AO54" s="22">
        <v>77583.41909000001</v>
      </c>
      <c r="AP54" s="22">
        <v>77583.41909000001</v>
      </c>
      <c r="AQ54" s="22">
        <v>115782.8947</v>
      </c>
      <c r="AR54" s="22">
        <v>115782.8947</v>
      </c>
      <c r="AS54" s="22">
        <v>81341.085699999996</v>
      </c>
      <c r="AT54" s="22">
        <v>81340.706300000005</v>
      </c>
      <c r="AU54" s="22">
        <v>81340.706300000005</v>
      </c>
      <c r="AV54" s="22">
        <v>81340.706300000005</v>
      </c>
      <c r="AW54" s="22">
        <v>94488.024999999994</v>
      </c>
      <c r="AX54" s="22">
        <v>150350.80982999998</v>
      </c>
      <c r="AY54" s="22">
        <v>206262.28967999999</v>
      </c>
      <c r="AZ54" s="22">
        <v>40347.667990000002</v>
      </c>
      <c r="BA54" s="22">
        <v>94814.105650000012</v>
      </c>
      <c r="BB54" s="22">
        <v>68958.860499999995</v>
      </c>
      <c r="BC54" s="22">
        <v>129551.26855000001</v>
      </c>
      <c r="BD54" s="22">
        <v>129551.26855000001</v>
      </c>
      <c r="BE54" s="13">
        <v>95811.496310000002</v>
      </c>
      <c r="BF54" s="13">
        <v>165535.28279999999</v>
      </c>
      <c r="BG54" s="13">
        <v>148375.12878</v>
      </c>
      <c r="BH54" s="13">
        <v>148375.12878</v>
      </c>
      <c r="BI54" s="13">
        <v>148375.12878</v>
      </c>
      <c r="BJ54" s="13">
        <v>148375.24224000002</v>
      </c>
      <c r="BK54" s="13">
        <v>237047.8224</v>
      </c>
      <c r="BL54" s="13">
        <v>237047.8224</v>
      </c>
      <c r="BM54" s="13">
        <v>237047.8224</v>
      </c>
      <c r="BN54" s="13">
        <v>237047.8224</v>
      </c>
      <c r="BO54" s="13">
        <v>258525.98911000002</v>
      </c>
      <c r="BP54" s="13">
        <v>258525.98911000002</v>
      </c>
      <c r="BQ54" s="22">
        <v>384447.66755000001</v>
      </c>
      <c r="BR54" s="22">
        <v>471123.14758999995</v>
      </c>
      <c r="BS54" s="22">
        <v>414260.24245999998</v>
      </c>
      <c r="BT54" s="22">
        <v>428613.97206</v>
      </c>
      <c r="BU54" s="22">
        <v>428338.74226999999</v>
      </c>
      <c r="BV54" s="22">
        <v>445407.52297000005</v>
      </c>
      <c r="BW54" s="13">
        <v>532460.45097999997</v>
      </c>
      <c r="BX54" s="13">
        <v>514399.94539999997</v>
      </c>
      <c r="BY54" s="13">
        <v>507013.72580000001</v>
      </c>
      <c r="BZ54" s="13">
        <v>538992.11109000002</v>
      </c>
      <c r="CA54" s="22">
        <v>492096.44654000003</v>
      </c>
      <c r="CB54" s="22">
        <v>507234.46327000001</v>
      </c>
      <c r="CC54" s="22">
        <f>'[1]BAL DRE - RI'!$I$11</f>
        <v>502309.36485000001</v>
      </c>
      <c r="CD54" s="22">
        <v>485256.13099999999</v>
      </c>
      <c r="CE54" s="22">
        <v>441784.81792</v>
      </c>
      <c r="CF54" s="22"/>
      <c r="CG54" s="13">
        <f t="shared" si="64"/>
        <v>525</v>
      </c>
      <c r="CH54" s="13">
        <f t="shared" si="65"/>
        <v>0</v>
      </c>
      <c r="CI54" s="13">
        <f t="shared" si="66"/>
        <v>20083.6895</v>
      </c>
      <c r="CJ54" s="13">
        <f t="shared" si="67"/>
        <v>40521.131280000001</v>
      </c>
      <c r="CK54" s="13">
        <f t="shared" si="68"/>
        <v>51469</v>
      </c>
      <c r="CL54" s="13">
        <f t="shared" si="69"/>
        <v>85042</v>
      </c>
      <c r="CM54" s="13">
        <f t="shared" si="70"/>
        <v>106997</v>
      </c>
      <c r="CN54" s="13">
        <f t="shared" si="71"/>
        <v>38386</v>
      </c>
      <c r="CO54" s="13">
        <f t="shared" si="72"/>
        <v>73059.058699999994</v>
      </c>
      <c r="CP54" s="13">
        <f t="shared" si="73"/>
        <v>115782.8947</v>
      </c>
      <c r="CQ54" s="13">
        <f t="shared" si="74"/>
        <v>81340.706300000005</v>
      </c>
      <c r="CR54" s="13">
        <f t="shared" si="75"/>
        <v>206262.28967999999</v>
      </c>
      <c r="CS54" s="13">
        <f t="shared" si="76"/>
        <v>129551.26855000001</v>
      </c>
      <c r="CT54" s="13">
        <f t="shared" si="77"/>
        <v>148375.12878</v>
      </c>
      <c r="CU54" s="13">
        <f t="shared" si="78"/>
        <v>237047.8224</v>
      </c>
      <c r="CV54" s="13">
        <f t="shared" si="79"/>
        <v>258525.98911000002</v>
      </c>
      <c r="CW54" s="13">
        <f t="shared" si="16"/>
        <v>414260.24245999998</v>
      </c>
      <c r="CX54" s="13">
        <f t="shared" si="80"/>
        <v>532460.45097999997</v>
      </c>
      <c r="CY54" s="13">
        <f t="shared" si="81"/>
        <v>492096.44654000003</v>
      </c>
      <c r="CZ54" s="13">
        <f t="shared" si="82"/>
        <v>441784.81792</v>
      </c>
    </row>
    <row r="55" spans="3:104">
      <c r="C55" s="12" t="str">
        <f>IF(Portfolio!$CE$3=SOURCE!$A$1,SOURCE!D169,SOURCE!E169)</f>
        <v>Receitas diferidas</v>
      </c>
      <c r="D55" s="22">
        <v>0</v>
      </c>
      <c r="E55" s="13">
        <v>0</v>
      </c>
      <c r="F55" s="13">
        <v>0</v>
      </c>
      <c r="G55" s="130">
        <v>0</v>
      </c>
      <c r="H55" s="13">
        <v>0</v>
      </c>
      <c r="I55" s="13">
        <v>0</v>
      </c>
      <c r="J55" s="13">
        <v>0</v>
      </c>
      <c r="K55" s="13">
        <v>0</v>
      </c>
      <c r="L55" s="13">
        <v>0</v>
      </c>
      <c r="M55" s="13">
        <v>0</v>
      </c>
      <c r="N55" s="13">
        <v>0</v>
      </c>
      <c r="O55" s="13">
        <v>21264.5</v>
      </c>
      <c r="P55" s="13">
        <v>21602</v>
      </c>
      <c r="Q55" s="13">
        <v>26528.412359999995</v>
      </c>
      <c r="R55" s="128">
        <v>39641.92512</v>
      </c>
      <c r="S55" s="129">
        <v>54278.538359999999</v>
      </c>
      <c r="T55" s="22">
        <v>68877.996900000013</v>
      </c>
      <c r="U55" s="22">
        <v>33153.946320000003</v>
      </c>
      <c r="V55" s="22">
        <v>41839</v>
      </c>
      <c r="W55" s="22">
        <v>42163</v>
      </c>
      <c r="X55" s="22">
        <v>37118</v>
      </c>
      <c r="Y55" s="22">
        <v>53125</v>
      </c>
      <c r="Z55" s="22">
        <v>38326</v>
      </c>
      <c r="AA55" s="22">
        <v>52097</v>
      </c>
      <c r="AB55" s="22">
        <v>41886</v>
      </c>
      <c r="AC55" s="22">
        <v>46464</v>
      </c>
      <c r="AD55" s="22">
        <v>41468</v>
      </c>
      <c r="AE55" s="22">
        <v>49929</v>
      </c>
      <c r="AF55" s="22">
        <v>55485</v>
      </c>
      <c r="AG55" s="22">
        <v>41715.530439999995</v>
      </c>
      <c r="AH55" s="22">
        <v>31634</v>
      </c>
      <c r="AI55" s="22">
        <v>53738</v>
      </c>
      <c r="AJ55" s="22">
        <v>40728.066070000008</v>
      </c>
      <c r="AK55" s="22">
        <v>37661.047119999996</v>
      </c>
      <c r="AL55" s="22">
        <v>37480.045560000006</v>
      </c>
      <c r="AM55" s="22">
        <v>33672.886324999992</v>
      </c>
      <c r="AN55" s="22">
        <v>18555.16692</v>
      </c>
      <c r="AO55" s="22">
        <v>22811.088915000008</v>
      </c>
      <c r="AP55" s="22">
        <v>23939.853360000005</v>
      </c>
      <c r="AQ55" s="22">
        <v>52283.420720000002</v>
      </c>
      <c r="AR55" s="22">
        <v>51130.220284999996</v>
      </c>
      <c r="AS55" s="22">
        <v>40171.455835000001</v>
      </c>
      <c r="AT55" s="22">
        <v>39045.478335</v>
      </c>
      <c r="AU55" s="22">
        <v>33395.208185000003</v>
      </c>
      <c r="AV55" s="22">
        <v>33658.653265000001</v>
      </c>
      <c r="AW55" s="22">
        <v>27371.517684999999</v>
      </c>
      <c r="AX55" s="22">
        <v>23133.42841</v>
      </c>
      <c r="AY55" s="22">
        <v>22080.794610000004</v>
      </c>
      <c r="AZ55" s="22">
        <v>22449.149335000002</v>
      </c>
      <c r="BA55" s="22">
        <v>20460.286039999999</v>
      </c>
      <c r="BB55" s="22">
        <v>19522.565859999999</v>
      </c>
      <c r="BC55" s="22">
        <v>18775.609068625745</v>
      </c>
      <c r="BD55" s="22">
        <v>18594.379774999998</v>
      </c>
      <c r="BE55" s="13">
        <v>18744.953794999998</v>
      </c>
      <c r="BF55" s="13">
        <v>18751.374615000001</v>
      </c>
      <c r="BG55" s="13">
        <v>18442.627469999999</v>
      </c>
      <c r="BH55" s="13">
        <v>18503.486629999999</v>
      </c>
      <c r="BI55" s="13">
        <v>17393.741509999996</v>
      </c>
      <c r="BJ55" s="13">
        <v>17108.22264</v>
      </c>
      <c r="BK55" s="13">
        <v>17316.90753</v>
      </c>
      <c r="BL55" s="13">
        <v>18083.29219</v>
      </c>
      <c r="BM55" s="13">
        <v>18805.06638</v>
      </c>
      <c r="BN55" s="13">
        <v>19608.788479999999</v>
      </c>
      <c r="BO55" s="13">
        <v>21488.202719999997</v>
      </c>
      <c r="BP55" s="13">
        <v>21553.309669999999</v>
      </c>
      <c r="BQ55" s="22">
        <v>21641.154189999997</v>
      </c>
      <c r="BR55" s="22">
        <v>21297.65929</v>
      </c>
      <c r="BS55" s="22">
        <v>21016.269509999998</v>
      </c>
      <c r="BT55" s="22">
        <v>20427.115990000002</v>
      </c>
      <c r="BU55" s="22">
        <v>20249.91346</v>
      </c>
      <c r="BV55" s="22">
        <v>20344.061604999999</v>
      </c>
      <c r="BW55" s="13">
        <v>19625.473710000002</v>
      </c>
      <c r="BX55" s="13">
        <v>19021.18232</v>
      </c>
      <c r="BY55" s="13">
        <v>18181.083870000002</v>
      </c>
      <c r="BZ55" s="13">
        <v>17845.689380000003</v>
      </c>
      <c r="CA55" s="22">
        <v>17071.096839999998</v>
      </c>
      <c r="CB55" s="22">
        <v>16825.118419999999</v>
      </c>
      <c r="CC55" s="22">
        <f>'[1]BAL DRE - RI'!$I$12</f>
        <v>16044.669620000001</v>
      </c>
      <c r="CD55" s="22">
        <v>15447.207120000001</v>
      </c>
      <c r="CE55" s="22">
        <v>15504.76208</v>
      </c>
      <c r="CF55" s="22"/>
      <c r="CG55" s="13">
        <f t="shared" si="64"/>
        <v>0</v>
      </c>
      <c r="CH55" s="13">
        <f t="shared" si="65"/>
        <v>0</v>
      </c>
      <c r="CI55" s="13">
        <f t="shared" si="66"/>
        <v>21264.5</v>
      </c>
      <c r="CJ55" s="13">
        <f t="shared" si="67"/>
        <v>54278.538359999999</v>
      </c>
      <c r="CK55" s="13">
        <f t="shared" si="68"/>
        <v>42163</v>
      </c>
      <c r="CL55" s="13">
        <f t="shared" si="69"/>
        <v>52097</v>
      </c>
      <c r="CM55" s="13">
        <f t="shared" si="70"/>
        <v>49929</v>
      </c>
      <c r="CN55" s="13">
        <f t="shared" si="71"/>
        <v>53738</v>
      </c>
      <c r="CO55" s="13">
        <f t="shared" si="72"/>
        <v>33672.886324999992</v>
      </c>
      <c r="CP55" s="13">
        <f t="shared" si="73"/>
        <v>52283.420720000002</v>
      </c>
      <c r="CQ55" s="13">
        <f t="shared" si="74"/>
        <v>33395.208185000003</v>
      </c>
      <c r="CR55" s="13">
        <f t="shared" si="75"/>
        <v>22080.794610000004</v>
      </c>
      <c r="CS55" s="13">
        <f t="shared" si="76"/>
        <v>18775.609068625745</v>
      </c>
      <c r="CT55" s="13">
        <f t="shared" si="77"/>
        <v>18442.627469999999</v>
      </c>
      <c r="CU55" s="13">
        <f t="shared" si="78"/>
        <v>17316.90753</v>
      </c>
      <c r="CV55" s="13">
        <f t="shared" si="79"/>
        <v>21488.202719999997</v>
      </c>
      <c r="CW55" s="13">
        <f t="shared" si="16"/>
        <v>21016.269509999998</v>
      </c>
      <c r="CX55" s="13">
        <f t="shared" si="80"/>
        <v>19625.473710000002</v>
      </c>
      <c r="CY55" s="13">
        <f t="shared" si="81"/>
        <v>17071.096839999998</v>
      </c>
      <c r="CZ55" s="13">
        <f t="shared" si="82"/>
        <v>15504.76208</v>
      </c>
    </row>
    <row r="56" spans="3:104">
      <c r="C56" s="12" t="str">
        <f>IF(Portfolio!$CE$3=SOURCE!$A$1,SOURCE!D170,SOURCE!E170)</f>
        <v>Valores a pagar a partes relacionadas</v>
      </c>
      <c r="D56" s="22">
        <v>0</v>
      </c>
      <c r="E56" s="13">
        <v>0</v>
      </c>
      <c r="F56" s="13">
        <v>-201.14487</v>
      </c>
      <c r="G56" s="13">
        <v>2644.4919900000004</v>
      </c>
      <c r="H56" s="13">
        <v>2228.4763399999997</v>
      </c>
      <c r="I56" s="13">
        <v>857.86201999999992</v>
      </c>
      <c r="J56" s="13">
        <v>3.2020500000000003</v>
      </c>
      <c r="K56" s="13">
        <v>1488.3805799999982</v>
      </c>
      <c r="L56" s="13">
        <v>142.34533000000002</v>
      </c>
      <c r="M56" s="13">
        <v>142</v>
      </c>
      <c r="N56" s="13">
        <v>189.53863000000004</v>
      </c>
      <c r="O56" s="13">
        <v>23779.870269999999</v>
      </c>
      <c r="P56" s="13">
        <v>54534.77178000001</v>
      </c>
      <c r="Q56" s="13">
        <v>55311.564670000007</v>
      </c>
      <c r="R56" s="128">
        <v>72921</v>
      </c>
      <c r="S56" s="129">
        <v>92214</v>
      </c>
      <c r="T56" s="22">
        <v>94290</v>
      </c>
      <c r="U56" s="22">
        <v>94290</v>
      </c>
      <c r="V56" s="22">
        <v>94274</v>
      </c>
      <c r="W56" s="22">
        <v>94274</v>
      </c>
      <c r="X56" s="22">
        <v>325</v>
      </c>
      <c r="Y56" s="22">
        <v>325</v>
      </c>
      <c r="Z56" s="22">
        <v>450</v>
      </c>
      <c r="AA56" s="22">
        <v>0</v>
      </c>
      <c r="AB56" s="22">
        <v>303</v>
      </c>
      <c r="AC56" s="22">
        <v>0</v>
      </c>
      <c r="AD56" s="22">
        <v>0</v>
      </c>
      <c r="AE56" s="22">
        <v>0</v>
      </c>
      <c r="AF56" s="22">
        <v>0</v>
      </c>
      <c r="AG56" s="22">
        <v>0</v>
      </c>
      <c r="AH56" s="22">
        <v>0</v>
      </c>
      <c r="AI56" s="22">
        <v>0</v>
      </c>
      <c r="AJ56" s="22"/>
      <c r="AK56" s="22">
        <v>0</v>
      </c>
      <c r="AL56" s="22">
        <v>0</v>
      </c>
      <c r="AM56" s="22">
        <v>0</v>
      </c>
      <c r="AN56" s="22">
        <v>0</v>
      </c>
      <c r="AO56" s="22">
        <v>0</v>
      </c>
      <c r="AP56" s="22">
        <v>0</v>
      </c>
      <c r="AQ56" s="22">
        <v>0</v>
      </c>
      <c r="AR56" s="22">
        <v>0</v>
      </c>
      <c r="AS56" s="22">
        <v>0</v>
      </c>
      <c r="AT56" s="22">
        <v>0</v>
      </c>
      <c r="AU56" s="22">
        <v>0</v>
      </c>
      <c r="AV56" s="22">
        <v>0</v>
      </c>
      <c r="AW56" s="22">
        <v>0</v>
      </c>
      <c r="AX56" s="22">
        <v>0</v>
      </c>
      <c r="AY56" s="22">
        <v>0</v>
      </c>
      <c r="AZ56" s="22">
        <v>0</v>
      </c>
      <c r="BA56" s="22">
        <v>0</v>
      </c>
      <c r="BB56" s="22">
        <v>0</v>
      </c>
      <c r="BC56" s="22">
        <v>0</v>
      </c>
      <c r="BD56" s="22">
        <v>0</v>
      </c>
      <c r="BE56" s="13">
        <v>0</v>
      </c>
      <c r="BF56" s="13">
        <v>0</v>
      </c>
      <c r="BG56" s="13">
        <v>0</v>
      </c>
      <c r="BH56" s="13">
        <v>0</v>
      </c>
      <c r="BI56" s="13">
        <v>0</v>
      </c>
      <c r="BJ56" s="13">
        <v>0</v>
      </c>
      <c r="BK56" s="13">
        <v>0</v>
      </c>
      <c r="BL56" s="13">
        <v>0</v>
      </c>
      <c r="BM56" s="13">
        <v>0</v>
      </c>
      <c r="BN56" s="13"/>
      <c r="BO56" s="13"/>
      <c r="BP56" s="13"/>
      <c r="BQ56" s="22"/>
      <c r="BR56" s="22"/>
      <c r="BS56" s="22"/>
      <c r="BT56" s="22">
        <v>0</v>
      </c>
      <c r="BU56" s="22"/>
      <c r="BV56" s="22"/>
      <c r="BW56" s="13"/>
      <c r="BX56" s="13"/>
      <c r="BY56" s="13"/>
      <c r="BZ56" s="13"/>
      <c r="CA56" s="22"/>
      <c r="CB56" s="22"/>
      <c r="CC56" s="22"/>
      <c r="CD56" s="22"/>
      <c r="CE56" s="22"/>
      <c r="CF56" s="22"/>
      <c r="CG56" s="13">
        <f t="shared" si="64"/>
        <v>2644.4919900000004</v>
      </c>
      <c r="CH56" s="13">
        <f t="shared" si="65"/>
        <v>1488.3805799999982</v>
      </c>
      <c r="CI56" s="13">
        <f t="shared" si="66"/>
        <v>23779.870269999999</v>
      </c>
      <c r="CJ56" s="13">
        <f t="shared" si="67"/>
        <v>92214</v>
      </c>
      <c r="CK56" s="13">
        <f t="shared" si="68"/>
        <v>94274</v>
      </c>
      <c r="CL56" s="13">
        <f t="shared" si="69"/>
        <v>0</v>
      </c>
      <c r="CM56" s="13">
        <f t="shared" si="70"/>
        <v>0</v>
      </c>
      <c r="CN56" s="13">
        <f t="shared" si="71"/>
        <v>0</v>
      </c>
      <c r="CO56" s="13">
        <f t="shared" si="72"/>
        <v>0</v>
      </c>
      <c r="CP56" s="13">
        <f t="shared" si="73"/>
        <v>0</v>
      </c>
      <c r="CQ56" s="13">
        <f t="shared" si="74"/>
        <v>0</v>
      </c>
      <c r="CR56" s="13">
        <f t="shared" si="75"/>
        <v>0</v>
      </c>
      <c r="CS56" s="13">
        <f t="shared" si="76"/>
        <v>0</v>
      </c>
      <c r="CT56" s="13">
        <f t="shared" si="77"/>
        <v>0</v>
      </c>
      <c r="CU56" s="13">
        <f t="shared" si="78"/>
        <v>0</v>
      </c>
      <c r="CV56" s="13">
        <f t="shared" si="79"/>
        <v>0</v>
      </c>
      <c r="CW56" s="13">
        <f t="shared" si="16"/>
        <v>0</v>
      </c>
      <c r="CX56" s="13">
        <f t="shared" si="80"/>
        <v>0</v>
      </c>
      <c r="CY56" s="13">
        <f t="shared" si="81"/>
        <v>0</v>
      </c>
      <c r="CZ56" s="13">
        <f t="shared" si="82"/>
        <v>0</v>
      </c>
    </row>
    <row r="57" spans="3:104">
      <c r="C57" s="12" t="str">
        <f>IF(Portfolio!$CE$3=SOURCE!$A$1,SOURCE!D171,SOURCE!E171)</f>
        <v>Debêntures</v>
      </c>
      <c r="D57" s="22">
        <v>0</v>
      </c>
      <c r="E57" s="22">
        <v>0</v>
      </c>
      <c r="F57" s="22">
        <v>0</v>
      </c>
      <c r="G57" s="22">
        <v>0</v>
      </c>
      <c r="H57" s="22">
        <v>0</v>
      </c>
      <c r="I57" s="22">
        <v>0</v>
      </c>
      <c r="J57" s="22">
        <v>0</v>
      </c>
      <c r="K57" s="22">
        <v>0</v>
      </c>
      <c r="L57" s="22">
        <v>0</v>
      </c>
      <c r="M57" s="22">
        <v>0</v>
      </c>
      <c r="N57" s="22">
        <v>0</v>
      </c>
      <c r="O57" s="22">
        <v>0</v>
      </c>
      <c r="P57" s="22">
        <v>0</v>
      </c>
      <c r="Q57" s="13">
        <v>321</v>
      </c>
      <c r="R57" s="128">
        <v>2887.76197</v>
      </c>
      <c r="S57" s="129">
        <v>386.03803000000119</v>
      </c>
      <c r="T57" s="22">
        <v>2763.7732500000002</v>
      </c>
      <c r="U57" s="22">
        <v>100541.09110999999</v>
      </c>
      <c r="V57" s="22">
        <v>103621</v>
      </c>
      <c r="W57" s="22">
        <v>100709</v>
      </c>
      <c r="X57" s="22">
        <v>103833</v>
      </c>
      <c r="Y57" s="22" t="s">
        <v>32</v>
      </c>
      <c r="Z57" s="22" t="s">
        <v>32</v>
      </c>
      <c r="AA57" s="22">
        <v>0</v>
      </c>
      <c r="AB57" s="22">
        <v>2310</v>
      </c>
      <c r="AC57" s="22">
        <v>9391</v>
      </c>
      <c r="AD57" s="22">
        <v>1548</v>
      </c>
      <c r="AE57" s="22">
        <v>7425</v>
      </c>
      <c r="AF57" s="22">
        <v>1575</v>
      </c>
      <c r="AG57" s="22">
        <v>7731.7433099999998</v>
      </c>
      <c r="AH57" s="22">
        <v>1902</v>
      </c>
      <c r="AI57" s="22">
        <v>9658</v>
      </c>
      <c r="AJ57" s="22">
        <v>2376.5275299999998</v>
      </c>
      <c r="AK57" s="22">
        <v>10723.644</v>
      </c>
      <c r="AL57" s="22">
        <v>152290.74651</v>
      </c>
      <c r="AM57" s="22">
        <v>9734.9729200000002</v>
      </c>
      <c r="AN57" s="22">
        <v>21850.76007</v>
      </c>
      <c r="AO57" s="22">
        <v>10880.101000000001</v>
      </c>
      <c r="AP57" s="22">
        <v>25919.324969999998</v>
      </c>
      <c r="AQ57" s="22">
        <v>12031.31704</v>
      </c>
      <c r="AR57" s="22">
        <v>26321.181629999999</v>
      </c>
      <c r="AS57" s="22">
        <v>11794.25275</v>
      </c>
      <c r="AT57" s="22">
        <v>27027.302640000002</v>
      </c>
      <c r="AU57" s="22">
        <v>11977.183299999999</v>
      </c>
      <c r="AV57" s="22">
        <v>34036.365259999999</v>
      </c>
      <c r="AW57" s="22">
        <v>11578.511950000002</v>
      </c>
      <c r="AX57" s="22">
        <v>34676.930620000006</v>
      </c>
      <c r="AY57" s="22">
        <v>8237.9365899999993</v>
      </c>
      <c r="AZ57" s="22">
        <v>24654.196339999999</v>
      </c>
      <c r="BA57" s="22">
        <v>4851.517859999999</v>
      </c>
      <c r="BB57" s="22">
        <v>26380.595669999999</v>
      </c>
      <c r="BC57" s="22">
        <v>205997.14939999999</v>
      </c>
      <c r="BD57" s="22">
        <v>226559.91621</v>
      </c>
      <c r="BE57" s="13">
        <v>208683.38584999999</v>
      </c>
      <c r="BF57" s="13">
        <v>235513.91605</v>
      </c>
      <c r="BG57" s="13">
        <v>204475.14496000001</v>
      </c>
      <c r="BH57" s="13">
        <v>220021.41173999998</v>
      </c>
      <c r="BI57" s="13">
        <v>201445.33235999997</v>
      </c>
      <c r="BJ57" s="13">
        <v>213311.37761</v>
      </c>
      <c r="BK57" s="13">
        <v>2960.9271599999997</v>
      </c>
      <c r="BL57" s="13">
        <v>13943.947530000001</v>
      </c>
      <c r="BM57" s="13">
        <v>10878.928039999999</v>
      </c>
      <c r="BN57" s="13">
        <v>23769.011579999999</v>
      </c>
      <c r="BO57" s="13">
        <v>316020.98171000002</v>
      </c>
      <c r="BP57" s="13">
        <v>360054.92712999997</v>
      </c>
      <c r="BQ57" s="22">
        <v>626419.03421000007</v>
      </c>
      <c r="BR57" s="22">
        <v>686511.5612</v>
      </c>
      <c r="BS57" s="22">
        <v>337636.00562999997</v>
      </c>
      <c r="BT57" s="22">
        <v>386890.24238000001</v>
      </c>
      <c r="BU57" s="22">
        <v>346756.14234999998</v>
      </c>
      <c r="BV57" s="22">
        <v>375566.50878999999</v>
      </c>
      <c r="BW57" s="13">
        <v>348431.66982000001</v>
      </c>
      <c r="BX57" s="13">
        <v>385868.43802999996</v>
      </c>
      <c r="BY57" s="13">
        <v>249511.65985999999</v>
      </c>
      <c r="BZ57" s="13">
        <v>257475.07248000003</v>
      </c>
      <c r="CA57" s="22">
        <v>306771.61317000003</v>
      </c>
      <c r="CB57" s="22">
        <v>364768.22703999997</v>
      </c>
      <c r="CC57" s="22">
        <f>'[1]BAL DRE - RI'!$I$6</f>
        <v>335715.44361999992</v>
      </c>
      <c r="CD57" s="22">
        <v>407313.54986000003</v>
      </c>
      <c r="CE57" s="22">
        <v>526401.96872</v>
      </c>
      <c r="CF57" s="22"/>
      <c r="CG57" s="13">
        <f t="shared" si="64"/>
        <v>0</v>
      </c>
      <c r="CH57" s="13">
        <f t="shared" si="65"/>
        <v>0</v>
      </c>
      <c r="CI57" s="13">
        <f t="shared" si="66"/>
        <v>0</v>
      </c>
      <c r="CJ57" s="13">
        <f t="shared" si="67"/>
        <v>386.03803000000119</v>
      </c>
      <c r="CK57" s="13">
        <f t="shared" si="68"/>
        <v>100709</v>
      </c>
      <c r="CL57" s="13">
        <f t="shared" si="69"/>
        <v>0</v>
      </c>
      <c r="CM57" s="13">
        <f t="shared" si="70"/>
        <v>7425</v>
      </c>
      <c r="CN57" s="13">
        <f t="shared" si="71"/>
        <v>9658</v>
      </c>
      <c r="CO57" s="13">
        <f t="shared" si="72"/>
        <v>9734.9729200000002</v>
      </c>
      <c r="CP57" s="13">
        <f t="shared" si="73"/>
        <v>12031.31704</v>
      </c>
      <c r="CQ57" s="13">
        <f t="shared" si="74"/>
        <v>11977.183299999999</v>
      </c>
      <c r="CR57" s="13">
        <f t="shared" si="75"/>
        <v>8237.9365899999993</v>
      </c>
      <c r="CS57" s="13">
        <f t="shared" si="76"/>
        <v>205997.14939999999</v>
      </c>
      <c r="CT57" s="13">
        <f t="shared" si="77"/>
        <v>204475.14496000001</v>
      </c>
      <c r="CU57" s="13">
        <f t="shared" si="78"/>
        <v>2960.9271599999997</v>
      </c>
      <c r="CV57" s="13">
        <f t="shared" si="79"/>
        <v>316020.98171000002</v>
      </c>
      <c r="CW57" s="13">
        <f t="shared" si="16"/>
        <v>337636.00562999997</v>
      </c>
      <c r="CX57" s="13">
        <f t="shared" si="80"/>
        <v>348431.66982000001</v>
      </c>
      <c r="CY57" s="13">
        <f t="shared" si="81"/>
        <v>306771.61317000003</v>
      </c>
      <c r="CZ57" s="13">
        <f t="shared" si="82"/>
        <v>526401.96872</v>
      </c>
    </row>
    <row r="58" spans="3:104">
      <c r="C58" s="12" t="str">
        <f>IF(Portfolio!$CE$3=SOURCE!$A$1,SOURCE!D172,SOURCE!E172)</f>
        <v>Adiantamentos de clientes</v>
      </c>
      <c r="D58" s="22">
        <v>4088</v>
      </c>
      <c r="E58" s="13">
        <v>5323.1541799999995</v>
      </c>
      <c r="F58" s="13">
        <v>0</v>
      </c>
      <c r="G58" s="130">
        <v>4103</v>
      </c>
      <c r="H58" s="13">
        <v>1555.0022099999999</v>
      </c>
      <c r="I58" s="22">
        <v>0</v>
      </c>
      <c r="J58" s="22">
        <v>340.29141999999996</v>
      </c>
      <c r="K58" s="13">
        <v>0</v>
      </c>
      <c r="L58" s="13">
        <v>0</v>
      </c>
      <c r="M58" s="13">
        <v>0</v>
      </c>
      <c r="N58" s="13">
        <v>3538.2933599999997</v>
      </c>
      <c r="O58" s="13">
        <v>8599.7281400000011</v>
      </c>
      <c r="P58" s="13">
        <v>11817.672839999999</v>
      </c>
      <c r="Q58" s="13">
        <v>13083.103279999999</v>
      </c>
      <c r="R58" s="128">
        <v>13346.4</v>
      </c>
      <c r="S58" s="129">
        <v>9559.1168099999995</v>
      </c>
      <c r="T58" s="22">
        <v>4533.4491500000004</v>
      </c>
      <c r="U58" s="22">
        <v>0</v>
      </c>
      <c r="V58" s="22">
        <v>0</v>
      </c>
      <c r="W58" s="22">
        <v>10879</v>
      </c>
      <c r="X58" s="22">
        <v>1598</v>
      </c>
      <c r="Y58" s="22" t="s">
        <v>32</v>
      </c>
      <c r="Z58" s="22" t="s">
        <v>32</v>
      </c>
      <c r="AA58" s="22">
        <v>9095</v>
      </c>
      <c r="AB58" s="22">
        <v>17245</v>
      </c>
      <c r="AC58" s="22">
        <v>30967</v>
      </c>
      <c r="AD58" s="22">
        <v>17796</v>
      </c>
      <c r="AE58" s="22">
        <v>18373</v>
      </c>
      <c r="AF58" s="22">
        <v>9913</v>
      </c>
      <c r="AG58" s="22">
        <v>0</v>
      </c>
      <c r="AH58" s="22"/>
      <c r="AI58" s="22">
        <v>0</v>
      </c>
      <c r="AJ58" s="22"/>
      <c r="AK58" s="22">
        <v>0</v>
      </c>
      <c r="AL58" s="22">
        <v>0</v>
      </c>
      <c r="AM58" s="22">
        <v>0</v>
      </c>
      <c r="AN58" s="22">
        <v>0</v>
      </c>
      <c r="AO58" s="22">
        <v>0</v>
      </c>
      <c r="AP58" s="22">
        <v>0</v>
      </c>
      <c r="AQ58" s="22">
        <v>0</v>
      </c>
      <c r="AR58" s="22">
        <v>0</v>
      </c>
      <c r="AS58" s="22">
        <v>0</v>
      </c>
      <c r="AT58" s="22">
        <v>0</v>
      </c>
      <c r="AU58" s="22">
        <v>0</v>
      </c>
      <c r="AV58" s="22">
        <v>0</v>
      </c>
      <c r="AW58" s="22">
        <v>0</v>
      </c>
      <c r="AX58" s="22">
        <v>0</v>
      </c>
      <c r="AY58" s="22">
        <v>0</v>
      </c>
      <c r="AZ58" s="22">
        <v>0</v>
      </c>
      <c r="BA58" s="22">
        <v>0</v>
      </c>
      <c r="BB58" s="22">
        <v>0</v>
      </c>
      <c r="BC58" s="22">
        <v>0</v>
      </c>
      <c r="BD58" s="22">
        <v>0</v>
      </c>
      <c r="BE58" s="13">
        <v>0</v>
      </c>
      <c r="BF58" s="13">
        <v>0</v>
      </c>
      <c r="BG58" s="13">
        <v>0</v>
      </c>
      <c r="BH58" s="13">
        <v>0</v>
      </c>
      <c r="BI58" s="13">
        <v>0</v>
      </c>
      <c r="BJ58" s="13">
        <v>0</v>
      </c>
      <c r="BK58" s="13">
        <v>0</v>
      </c>
      <c r="BL58" s="13">
        <v>0</v>
      </c>
      <c r="BM58" s="13">
        <v>0</v>
      </c>
      <c r="BN58" s="13"/>
      <c r="BO58" s="13"/>
      <c r="BP58" s="13">
        <v>33056.325499999999</v>
      </c>
      <c r="BQ58" s="22"/>
      <c r="BR58" s="13"/>
      <c r="BS58" s="13"/>
      <c r="BT58" s="22">
        <v>0</v>
      </c>
      <c r="BU58" s="22"/>
      <c r="BV58" s="22"/>
      <c r="BW58" s="13"/>
      <c r="BX58" s="13"/>
      <c r="BY58" s="13"/>
      <c r="BZ58" s="13"/>
      <c r="CA58" s="22"/>
      <c r="CB58" s="22"/>
      <c r="CC58" s="22"/>
      <c r="CD58" s="22"/>
      <c r="CE58" s="22"/>
      <c r="CF58" s="22"/>
      <c r="CG58" s="13">
        <f t="shared" si="64"/>
        <v>4103</v>
      </c>
      <c r="CH58" s="13">
        <f t="shared" si="65"/>
        <v>0</v>
      </c>
      <c r="CI58" s="13">
        <f t="shared" si="66"/>
        <v>8599.7281400000011</v>
      </c>
      <c r="CJ58" s="13">
        <f t="shared" si="67"/>
        <v>9559.1168099999995</v>
      </c>
      <c r="CK58" s="13">
        <f t="shared" si="68"/>
        <v>10879</v>
      </c>
      <c r="CL58" s="13">
        <f t="shared" si="69"/>
        <v>9095</v>
      </c>
      <c r="CM58" s="13">
        <f t="shared" si="70"/>
        <v>18373</v>
      </c>
      <c r="CN58" s="13">
        <f t="shared" si="71"/>
        <v>0</v>
      </c>
      <c r="CO58" s="13">
        <f t="shared" si="72"/>
        <v>0</v>
      </c>
      <c r="CP58" s="13">
        <f t="shared" si="73"/>
        <v>0</v>
      </c>
      <c r="CQ58" s="13">
        <f t="shared" si="74"/>
        <v>0</v>
      </c>
      <c r="CR58" s="13">
        <f t="shared" si="75"/>
        <v>0</v>
      </c>
      <c r="CS58" s="13">
        <f t="shared" si="76"/>
        <v>0</v>
      </c>
      <c r="CT58" s="13">
        <f t="shared" si="77"/>
        <v>0</v>
      </c>
      <c r="CU58" s="13">
        <f t="shared" si="78"/>
        <v>0</v>
      </c>
      <c r="CV58" s="13">
        <f t="shared" si="79"/>
        <v>0</v>
      </c>
      <c r="CW58" s="13">
        <f t="shared" si="16"/>
        <v>0</v>
      </c>
      <c r="CX58" s="13">
        <f t="shared" si="80"/>
        <v>0</v>
      </c>
      <c r="CY58" s="13">
        <f t="shared" si="81"/>
        <v>0</v>
      </c>
      <c r="CZ58" s="13">
        <f t="shared" si="82"/>
        <v>0</v>
      </c>
    </row>
    <row r="59" spans="3:104">
      <c r="C59" s="12" t="str">
        <f>IF(Portfolio!$CE$3=SOURCE!$A$1,SOURCE!D173,SOURCE!E173)</f>
        <v>Outros</v>
      </c>
      <c r="D59" s="22">
        <v>1478.6711799999998</v>
      </c>
      <c r="E59" s="13">
        <v>1439.13912</v>
      </c>
      <c r="F59" s="13">
        <v>1813.9707799999999</v>
      </c>
      <c r="G59" s="130">
        <v>375</v>
      </c>
      <c r="H59" s="13">
        <v>665.94164999999998</v>
      </c>
      <c r="I59" s="13">
        <v>664.18267999999989</v>
      </c>
      <c r="J59" s="13">
        <v>2634.3240000000001</v>
      </c>
      <c r="K59" s="13">
        <v>6128.2528100000018</v>
      </c>
      <c r="L59" s="13">
        <v>8334</v>
      </c>
      <c r="M59" s="13">
        <v>2426</v>
      </c>
      <c r="N59" s="13">
        <v>10848.692029999998</v>
      </c>
      <c r="O59" s="13">
        <v>1510.4859100000001</v>
      </c>
      <c r="P59" s="13">
        <v>1567.2064</v>
      </c>
      <c r="Q59" s="134">
        <v>1439</v>
      </c>
      <c r="R59" s="128">
        <v>1861.2</v>
      </c>
      <c r="S59" s="129">
        <v>1743</v>
      </c>
      <c r="T59" s="22">
        <v>1850</v>
      </c>
      <c r="U59" s="22">
        <v>3928</v>
      </c>
      <c r="V59" s="22">
        <v>2096</v>
      </c>
      <c r="W59" s="22">
        <v>2277</v>
      </c>
      <c r="X59" s="22">
        <v>1530</v>
      </c>
      <c r="Y59" s="22">
        <v>1624</v>
      </c>
      <c r="Z59" s="22">
        <v>3467</v>
      </c>
      <c r="AA59" s="22">
        <v>13543</v>
      </c>
      <c r="AB59" s="22">
        <v>3154</v>
      </c>
      <c r="AC59" s="22">
        <v>2897</v>
      </c>
      <c r="AD59" s="22">
        <v>3006</v>
      </c>
      <c r="AE59" s="22">
        <v>5232</v>
      </c>
      <c r="AF59" s="22">
        <v>5062</v>
      </c>
      <c r="AG59" s="22">
        <v>3775.1250399999999</v>
      </c>
      <c r="AH59" s="22">
        <v>2852</v>
      </c>
      <c r="AI59" s="22">
        <v>2746</v>
      </c>
      <c r="AJ59" s="22">
        <v>1989.1180099999999</v>
      </c>
      <c r="AK59" s="22">
        <v>9722.7359649999999</v>
      </c>
      <c r="AL59" s="22">
        <v>2014.1900699999994</v>
      </c>
      <c r="AM59" s="22">
        <v>5614.1790649999994</v>
      </c>
      <c r="AN59" s="22">
        <v>7054.4437349999998</v>
      </c>
      <c r="AO59" s="22">
        <v>6691.4401900000003</v>
      </c>
      <c r="AP59" s="22">
        <v>5824.8199500000001</v>
      </c>
      <c r="AQ59" s="22">
        <v>7497.3008296239796</v>
      </c>
      <c r="AR59" s="22">
        <v>6998.2164099999991</v>
      </c>
      <c r="AS59" s="22">
        <v>7940.7112850000003</v>
      </c>
      <c r="AT59" s="22">
        <v>5767.3447799999994</v>
      </c>
      <c r="AU59" s="22">
        <v>6091.1814799999984</v>
      </c>
      <c r="AV59" s="22">
        <v>5146.6875600000012</v>
      </c>
      <c r="AW59" s="22">
        <v>4485.7756749999999</v>
      </c>
      <c r="AX59" s="22">
        <v>4647.7067307885591</v>
      </c>
      <c r="AY59" s="22">
        <v>5597.0380100000002</v>
      </c>
      <c r="AZ59" s="22">
        <v>5142.2193749999997</v>
      </c>
      <c r="BA59" s="22">
        <v>5063.9810306260788</v>
      </c>
      <c r="BB59" s="22">
        <v>4975.7802649999994</v>
      </c>
      <c r="BC59" s="22">
        <v>6417.5241550000001</v>
      </c>
      <c r="BD59" s="22">
        <v>5875.314585000001</v>
      </c>
      <c r="BE59" s="13">
        <v>6261.4061299999994</v>
      </c>
      <c r="BF59" s="13">
        <v>6528.7513449999997</v>
      </c>
      <c r="BG59" s="13">
        <v>6897.8540299999995</v>
      </c>
      <c r="BH59" s="13">
        <v>6575.8029900000001</v>
      </c>
      <c r="BI59" s="13">
        <v>6558.0861850000001</v>
      </c>
      <c r="BJ59" s="13">
        <v>29173.062735002059</v>
      </c>
      <c r="BK59" s="13">
        <v>24321.282160047198</v>
      </c>
      <c r="BL59" s="13">
        <v>12570.51865</v>
      </c>
      <c r="BM59" s="13">
        <v>23864.638880000002</v>
      </c>
      <c r="BN59" s="13">
        <v>38534.544825000004</v>
      </c>
      <c r="BO59" s="13">
        <v>89601.348685000004</v>
      </c>
      <c r="BP59" s="13">
        <v>46021.456250000003</v>
      </c>
      <c r="BQ59" s="22">
        <v>83676.566460000002</v>
      </c>
      <c r="BR59" s="13">
        <v>90508.952905000013</v>
      </c>
      <c r="BS59" s="13">
        <v>90190.046960000007</v>
      </c>
      <c r="BT59" s="22">
        <v>56330.232499999998</v>
      </c>
      <c r="BU59" s="22">
        <v>65867.20134</v>
      </c>
      <c r="BV59" s="22">
        <v>60333.320369999994</v>
      </c>
      <c r="BW59" s="13">
        <v>59078.71656999999</v>
      </c>
      <c r="BX59" s="13">
        <v>57930.041910000014</v>
      </c>
      <c r="BY59" s="13">
        <v>65553.551659999997</v>
      </c>
      <c r="BZ59" s="13">
        <v>69090.254540000009</v>
      </c>
      <c r="CA59" s="22">
        <v>67502.10248999999</v>
      </c>
      <c r="CB59" s="22">
        <v>70634.684779999996</v>
      </c>
      <c r="CC59" s="22">
        <f>'[1]BAL DRE - RI'!$I$13</f>
        <v>48461.640660000005</v>
      </c>
      <c r="CD59" s="22">
        <v>42203.604340000005</v>
      </c>
      <c r="CE59" s="22">
        <v>32925.092489999995</v>
      </c>
      <c r="CF59" s="22"/>
      <c r="CG59" s="13">
        <f t="shared" si="64"/>
        <v>375</v>
      </c>
      <c r="CH59" s="13">
        <f t="shared" si="65"/>
        <v>6128.2528100000018</v>
      </c>
      <c r="CI59" s="13">
        <f t="shared" si="66"/>
        <v>1510.4859100000001</v>
      </c>
      <c r="CJ59" s="13">
        <f t="shared" si="67"/>
        <v>1743</v>
      </c>
      <c r="CK59" s="13">
        <f t="shared" si="68"/>
        <v>2277</v>
      </c>
      <c r="CL59" s="13">
        <f t="shared" si="69"/>
        <v>13543</v>
      </c>
      <c r="CM59" s="13">
        <f t="shared" si="70"/>
        <v>5232</v>
      </c>
      <c r="CN59" s="13">
        <f t="shared" si="71"/>
        <v>2746</v>
      </c>
      <c r="CO59" s="13">
        <f t="shared" si="72"/>
        <v>5614.1790649999994</v>
      </c>
      <c r="CP59" s="13">
        <f t="shared" si="73"/>
        <v>7497.3008296239796</v>
      </c>
      <c r="CQ59" s="13">
        <f t="shared" si="74"/>
        <v>6091.1814799999984</v>
      </c>
      <c r="CR59" s="13">
        <f t="shared" si="75"/>
        <v>5597.0380100000002</v>
      </c>
      <c r="CS59" s="13">
        <f t="shared" si="76"/>
        <v>6417.5241550000001</v>
      </c>
      <c r="CT59" s="13">
        <f t="shared" si="77"/>
        <v>6897.8540299999995</v>
      </c>
      <c r="CU59" s="13">
        <f t="shared" si="78"/>
        <v>24321.282160047198</v>
      </c>
      <c r="CV59" s="13">
        <f t="shared" si="79"/>
        <v>89601.348685000004</v>
      </c>
      <c r="CW59" s="13">
        <f t="shared" si="16"/>
        <v>90190.046960000007</v>
      </c>
      <c r="CX59" s="13">
        <f t="shared" si="80"/>
        <v>59078.71656999999</v>
      </c>
      <c r="CY59" s="13">
        <f t="shared" si="81"/>
        <v>67502.10248999999</v>
      </c>
      <c r="CZ59" s="13">
        <f t="shared" si="82"/>
        <v>32925.092489999995</v>
      </c>
    </row>
    <row r="60" spans="3:104">
      <c r="C60" s="17" t="str">
        <f>IF(Portfolio!$CE$3=SOURCE!$A$1,SOURCE!D174,SOURCE!E174)</f>
        <v>Total do Passivo Circulante</v>
      </c>
      <c r="D60" s="26">
        <f>SUM(D48:D59)</f>
        <v>701390.15310999984</v>
      </c>
      <c r="E60" s="26">
        <f t="shared" ref="E60:AN60" si="83">SUM(E48:E59)</f>
        <v>60647.366049999997</v>
      </c>
      <c r="F60" s="26">
        <f t="shared" si="83"/>
        <v>89342.52957792001</v>
      </c>
      <c r="G60" s="26">
        <f t="shared" si="83"/>
        <v>121310.22100999999</v>
      </c>
      <c r="H60" s="26">
        <f t="shared" si="83"/>
        <v>113150.30131000001</v>
      </c>
      <c r="I60" s="26">
        <f t="shared" si="83"/>
        <v>138955.47781000001</v>
      </c>
      <c r="J60" s="26">
        <f t="shared" si="83"/>
        <v>130876.25098999999</v>
      </c>
      <c r="K60" s="26">
        <f t="shared" si="83"/>
        <v>134034.05296</v>
      </c>
      <c r="L60" s="26">
        <f t="shared" si="83"/>
        <v>146070.84385000003</v>
      </c>
      <c r="M60" s="26">
        <f t="shared" si="83"/>
        <v>152774.88572999998</v>
      </c>
      <c r="N60" s="26">
        <f t="shared" si="83"/>
        <v>134500.10281499999</v>
      </c>
      <c r="O60" s="26">
        <f t="shared" si="83"/>
        <v>308465.31095500005</v>
      </c>
      <c r="P60" s="26">
        <f t="shared" si="83"/>
        <v>340791.46388000005</v>
      </c>
      <c r="Q60" s="26">
        <f t="shared" si="83"/>
        <v>253434.63605499998</v>
      </c>
      <c r="R60" s="135">
        <f t="shared" si="83"/>
        <v>317013.33303499996</v>
      </c>
      <c r="S60" s="135">
        <f t="shared" si="83"/>
        <v>394149.51957999996</v>
      </c>
      <c r="T60" s="26">
        <f t="shared" si="83"/>
        <v>409626.97028537508</v>
      </c>
      <c r="U60" s="26">
        <f t="shared" si="83"/>
        <v>436308.84843000001</v>
      </c>
      <c r="V60" s="26">
        <f t="shared" si="83"/>
        <v>435339</v>
      </c>
      <c r="W60" s="26">
        <f t="shared" si="83"/>
        <v>510842</v>
      </c>
      <c r="X60" s="26">
        <f t="shared" si="83"/>
        <v>380603</v>
      </c>
      <c r="Y60" s="26">
        <f t="shared" si="83"/>
        <v>271756</v>
      </c>
      <c r="Z60" s="26">
        <f t="shared" si="83"/>
        <v>293642</v>
      </c>
      <c r="AA60" s="26">
        <f t="shared" si="83"/>
        <v>426693</v>
      </c>
      <c r="AB60" s="26">
        <f t="shared" si="83"/>
        <v>458805</v>
      </c>
      <c r="AC60" s="26">
        <f t="shared" si="83"/>
        <v>416231</v>
      </c>
      <c r="AD60" s="26">
        <f t="shared" si="83"/>
        <v>431130</v>
      </c>
      <c r="AE60" s="26">
        <f t="shared" si="83"/>
        <v>549428</v>
      </c>
      <c r="AF60" s="26">
        <f t="shared" si="83"/>
        <v>556338</v>
      </c>
      <c r="AG60" s="26">
        <f t="shared" si="83"/>
        <v>486262.99838999996</v>
      </c>
      <c r="AH60" s="26">
        <f t="shared" si="83"/>
        <v>490113</v>
      </c>
      <c r="AI60" s="26">
        <f t="shared" si="83"/>
        <v>513306</v>
      </c>
      <c r="AJ60" s="26">
        <f t="shared" si="83"/>
        <v>431639.25755500002</v>
      </c>
      <c r="AK60" s="26">
        <f t="shared" si="83"/>
        <v>449964.63095709647</v>
      </c>
      <c r="AL60" s="26">
        <f t="shared" si="83"/>
        <v>612604.51980500005</v>
      </c>
      <c r="AM60" s="26">
        <f t="shared" si="83"/>
        <v>496280.99900999985</v>
      </c>
      <c r="AN60" s="26">
        <f t="shared" si="83"/>
        <v>499628.09257999994</v>
      </c>
      <c r="AO60" s="26">
        <f>SUM(AO48:AO59)</f>
        <v>493602.08656999998</v>
      </c>
      <c r="AP60" s="26">
        <f t="shared" ref="AP60:AU60" si="84">SUM(AP48:AP59)</f>
        <v>615986.31938999996</v>
      </c>
      <c r="AQ60" s="26">
        <f t="shared" si="84"/>
        <v>544349.99775462388</v>
      </c>
      <c r="AR60" s="26">
        <f t="shared" si="84"/>
        <v>550813.32308999996</v>
      </c>
      <c r="AS60" s="26">
        <f t="shared" si="84"/>
        <v>455776.00337999995</v>
      </c>
      <c r="AT60" s="26">
        <f t="shared" si="84"/>
        <v>474964.19542655093</v>
      </c>
      <c r="AU60" s="26">
        <f t="shared" si="84"/>
        <v>722628.78488499997</v>
      </c>
      <c r="AV60" s="26">
        <f>SUM(AV48:AV59)</f>
        <v>736279.23372999998</v>
      </c>
      <c r="AW60" s="26">
        <f t="shared" ref="AW60" si="85">SUM(AW48:AW59)</f>
        <v>701102.29633236036</v>
      </c>
      <c r="AX60" s="26">
        <f>SUM(AX48:AX59)</f>
        <v>686420.31106078869</v>
      </c>
      <c r="AY60" s="26">
        <f t="shared" ref="AY60:BK60" si="86">SUM(AY48:AY59)</f>
        <v>705991.97191000008</v>
      </c>
      <c r="AZ60" s="26">
        <f t="shared" si="86"/>
        <v>520978.19803000003</v>
      </c>
      <c r="BA60" s="26">
        <f t="shared" si="86"/>
        <v>529395.57956062607</v>
      </c>
      <c r="BB60" s="26">
        <f t="shared" si="86"/>
        <v>453566.69621500006</v>
      </c>
      <c r="BC60" s="26">
        <f t="shared" si="86"/>
        <v>725969.8129836258</v>
      </c>
      <c r="BD60" s="26">
        <f t="shared" si="86"/>
        <v>747994.96541999991</v>
      </c>
      <c r="BE60" s="136">
        <f t="shared" si="86"/>
        <v>697278.58907500003</v>
      </c>
      <c r="BF60" s="136">
        <f t="shared" si="86"/>
        <v>778994.25255000009</v>
      </c>
      <c r="BG60" s="136">
        <f t="shared" si="86"/>
        <v>932500.8585150002</v>
      </c>
      <c r="BH60" s="136">
        <f t="shared" si="86"/>
        <v>1120504.1951850001</v>
      </c>
      <c r="BI60" s="136">
        <f t="shared" si="86"/>
        <v>1008438.5214600002</v>
      </c>
      <c r="BJ60" s="136">
        <f t="shared" si="86"/>
        <v>974685.17755000212</v>
      </c>
      <c r="BK60" s="136">
        <f t="shared" si="86"/>
        <v>999337.09845504723</v>
      </c>
      <c r="BL60" s="136">
        <v>1183092</v>
      </c>
      <c r="BM60" s="136">
        <f t="shared" ref="BM60:BP60" si="87">SUM(BM48:BM59)</f>
        <v>808909.12156500004</v>
      </c>
      <c r="BN60" s="136">
        <f t="shared" si="87"/>
        <v>886878.38536000019</v>
      </c>
      <c r="BO60" s="136">
        <f t="shared" si="87"/>
        <v>1059913.1092900001</v>
      </c>
      <c r="BP60" s="136">
        <f t="shared" si="87"/>
        <v>1093453.051155</v>
      </c>
      <c r="BQ60" s="18">
        <f t="shared" ref="BQ60:BW60" si="88">SUM(BQ48:BQ59)</f>
        <v>1553967.0210150001</v>
      </c>
      <c r="BR60" s="18">
        <f t="shared" si="88"/>
        <v>1695663.5288549999</v>
      </c>
      <c r="BS60" s="18">
        <f t="shared" si="88"/>
        <v>1296490.4921649999</v>
      </c>
      <c r="BT60" s="18">
        <f t="shared" si="88"/>
        <v>1353974.0457350002</v>
      </c>
      <c r="BU60" s="18">
        <f t="shared" si="88"/>
        <v>1224184.9948449999</v>
      </c>
      <c r="BV60" s="18">
        <f t="shared" si="88"/>
        <v>1279845.0339800005</v>
      </c>
      <c r="BW60" s="136">
        <f t="shared" si="88"/>
        <v>1402205.26721</v>
      </c>
      <c r="BX60" s="136">
        <f t="shared" ref="BX60:CC60" si="89">SUM(BX48:BX59)</f>
        <v>1292931.4703900001</v>
      </c>
      <c r="BY60" s="136">
        <f t="shared" si="89"/>
        <v>1368363.4752700003</v>
      </c>
      <c r="BZ60" s="136">
        <f t="shared" si="89"/>
        <v>1457798.0160500004</v>
      </c>
      <c r="CA60" s="18">
        <f t="shared" si="89"/>
        <v>1543895.8562000003</v>
      </c>
      <c r="CB60" s="18">
        <f t="shared" si="89"/>
        <v>1544852.7515099999</v>
      </c>
      <c r="CC60" s="18">
        <f t="shared" si="89"/>
        <v>1391148.3915499998</v>
      </c>
      <c r="CD60" s="18">
        <f t="shared" ref="CD60" si="90">SUM(CD48:CD59)</f>
        <v>1429270.1522400004</v>
      </c>
      <c r="CE60" s="18">
        <f t="shared" ref="CE60" si="91">SUM(CE48:CE59)</f>
        <v>1591722.0119099999</v>
      </c>
      <c r="CF60" s="22"/>
      <c r="CG60" s="136">
        <f t="shared" si="64"/>
        <v>121310.22100999999</v>
      </c>
      <c r="CH60" s="136">
        <f t="shared" si="65"/>
        <v>134034.05296</v>
      </c>
      <c r="CI60" s="136">
        <f t="shared" si="66"/>
        <v>308465.31095500005</v>
      </c>
      <c r="CJ60" s="136">
        <f t="shared" si="67"/>
        <v>394149.51957999996</v>
      </c>
      <c r="CK60" s="136">
        <f t="shared" si="68"/>
        <v>510842</v>
      </c>
      <c r="CL60" s="136">
        <f t="shared" si="69"/>
        <v>426693</v>
      </c>
      <c r="CM60" s="136">
        <f t="shared" si="70"/>
        <v>549428</v>
      </c>
      <c r="CN60" s="136">
        <f t="shared" si="71"/>
        <v>513306</v>
      </c>
      <c r="CO60" s="136">
        <f t="shared" si="72"/>
        <v>496280.99900999985</v>
      </c>
      <c r="CP60" s="136">
        <f t="shared" si="73"/>
        <v>544349.99775462388</v>
      </c>
      <c r="CQ60" s="136">
        <f t="shared" si="74"/>
        <v>722628.78488499997</v>
      </c>
      <c r="CR60" s="136">
        <f t="shared" si="75"/>
        <v>705991.97191000008</v>
      </c>
      <c r="CS60" s="136">
        <f t="shared" si="76"/>
        <v>725969.8129836258</v>
      </c>
      <c r="CT60" s="136">
        <f t="shared" si="77"/>
        <v>932500.8585150002</v>
      </c>
      <c r="CU60" s="136">
        <f t="shared" si="78"/>
        <v>999337.09845504723</v>
      </c>
      <c r="CV60" s="136">
        <f t="shared" si="79"/>
        <v>1059913.1092900001</v>
      </c>
      <c r="CW60" s="136">
        <f t="shared" si="16"/>
        <v>1296490.4921649999</v>
      </c>
      <c r="CX60" s="136">
        <f t="shared" si="80"/>
        <v>1402205.26721</v>
      </c>
      <c r="CY60" s="136">
        <f>CA60</f>
        <v>1543895.8562000003</v>
      </c>
      <c r="CZ60" s="136">
        <f>CE60</f>
        <v>1591722.0119099999</v>
      </c>
    </row>
    <row r="61" spans="3:104">
      <c r="D61" s="13"/>
      <c r="E61" s="13"/>
      <c r="F61" s="13"/>
      <c r="G61" s="13"/>
      <c r="H61" s="13"/>
      <c r="I61" s="13"/>
      <c r="J61" s="13"/>
      <c r="K61" s="37"/>
      <c r="L61" s="37"/>
      <c r="M61" s="37"/>
      <c r="N61" s="37"/>
      <c r="O61" s="38"/>
      <c r="P61" s="38"/>
      <c r="Q61" s="37"/>
      <c r="S61" s="4"/>
      <c r="T61" s="4"/>
      <c r="U61" s="4"/>
      <c r="V61" s="4"/>
      <c r="W61" s="4"/>
      <c r="X61" s="4"/>
      <c r="Y61" s="4"/>
      <c r="Z61" s="4"/>
      <c r="AA61" s="4"/>
      <c r="BM61" s="13"/>
      <c r="BN61" s="13"/>
      <c r="BO61" s="13"/>
      <c r="BS61" s="27"/>
      <c r="BT61" s="27"/>
      <c r="BU61" s="27"/>
      <c r="BV61" s="27"/>
      <c r="BW61" s="13"/>
      <c r="BX61" s="13"/>
      <c r="BY61" s="13"/>
      <c r="BZ61" s="13"/>
      <c r="CA61" s="22"/>
      <c r="CB61" s="22"/>
      <c r="CC61" s="22"/>
      <c r="CD61" s="22"/>
      <c r="CE61" s="22"/>
      <c r="CF61" s="22"/>
      <c r="CG61" s="13"/>
      <c r="CH61" s="13"/>
      <c r="CI61" s="13"/>
      <c r="CJ61" s="13"/>
      <c r="CK61" s="13"/>
      <c r="CL61" s="13"/>
      <c r="CM61" s="13"/>
      <c r="CN61" s="13"/>
      <c r="CO61" s="13"/>
      <c r="CP61" s="13"/>
      <c r="CQ61" s="13"/>
      <c r="CR61" s="13"/>
      <c r="CS61" s="13"/>
      <c r="CT61" s="13"/>
      <c r="CU61" s="13"/>
      <c r="CV61" s="13"/>
      <c r="CW61" s="13"/>
      <c r="CX61" s="13"/>
      <c r="CY61" s="13"/>
      <c r="CZ61" s="13"/>
    </row>
    <row r="62" spans="3:104">
      <c r="C62" s="17" t="str">
        <f>IF(Portfolio!$CE$3=SOURCE!$A$1,SOURCE!D176,SOURCE!E176)</f>
        <v>Passivo não Circulante</v>
      </c>
      <c r="D62" s="13"/>
      <c r="E62" s="13"/>
      <c r="F62" s="13"/>
      <c r="G62" s="13"/>
      <c r="H62" s="13"/>
      <c r="I62" s="13"/>
      <c r="J62" s="13"/>
      <c r="K62" s="37"/>
      <c r="L62" s="37"/>
      <c r="M62" s="37"/>
      <c r="N62" s="37"/>
      <c r="O62" s="38"/>
      <c r="P62" s="38"/>
      <c r="Q62" s="37"/>
      <c r="S62" s="4"/>
      <c r="T62" s="4"/>
      <c r="U62" s="4"/>
      <c r="V62" s="4"/>
      <c r="W62" s="4"/>
      <c r="X62" s="4"/>
      <c r="Y62" s="4"/>
      <c r="Z62" s="4"/>
      <c r="AA62" s="4"/>
      <c r="BM62" s="13"/>
      <c r="BN62" s="13"/>
      <c r="BO62" s="13"/>
      <c r="BW62" s="13"/>
      <c r="BX62" s="13"/>
      <c r="BY62" s="13"/>
      <c r="BZ62" s="13"/>
      <c r="CA62" s="22"/>
      <c r="CB62" s="22"/>
      <c r="CC62" s="22"/>
      <c r="CD62" s="22"/>
      <c r="CE62" s="22"/>
      <c r="CF62" s="22"/>
      <c r="CG62" s="13"/>
      <c r="CH62" s="13"/>
      <c r="CI62" s="13"/>
      <c r="CJ62" s="13"/>
      <c r="CK62" s="13"/>
      <c r="CL62" s="13"/>
      <c r="CM62" s="13"/>
      <c r="CN62" s="13"/>
      <c r="CO62" s="13"/>
      <c r="CP62" s="13"/>
      <c r="CQ62" s="13"/>
      <c r="CR62" s="13"/>
      <c r="CS62" s="13"/>
      <c r="CT62" s="13"/>
      <c r="CU62" s="13"/>
      <c r="CV62" s="13"/>
      <c r="CW62" s="13"/>
      <c r="CX62" s="13"/>
      <c r="CY62" s="13"/>
      <c r="CZ62" s="13"/>
    </row>
    <row r="63" spans="3:104">
      <c r="C63" s="12" t="str">
        <f>IF(Portfolio!$CE$3=SOURCE!$A$1,SOURCE!D177,SOURCE!E177)</f>
        <v>Empréstimos e financiamentos</v>
      </c>
      <c r="D63" s="22">
        <v>38690.996579999999</v>
      </c>
      <c r="E63" s="13">
        <v>36990.172469999998</v>
      </c>
      <c r="F63" s="13">
        <v>40067.688209999993</v>
      </c>
      <c r="G63" s="13">
        <v>34434</v>
      </c>
      <c r="H63" s="13">
        <v>32151.778130000002</v>
      </c>
      <c r="I63" s="13">
        <v>51828.584089999997</v>
      </c>
      <c r="J63" s="13">
        <v>25259.659879999999</v>
      </c>
      <c r="K63" s="13">
        <v>21968.95419</v>
      </c>
      <c r="L63" s="13">
        <v>18027.685300000001</v>
      </c>
      <c r="M63" s="13">
        <v>13584.431660000002</v>
      </c>
      <c r="N63" s="13">
        <v>9977.5591800000002</v>
      </c>
      <c r="O63" s="13">
        <v>128911.83741000001</v>
      </c>
      <c r="P63" s="13">
        <v>126109.73699999999</v>
      </c>
      <c r="Q63" s="13">
        <v>154985.22385000001</v>
      </c>
      <c r="R63" s="128">
        <v>135660.49765</v>
      </c>
      <c r="S63" s="129">
        <v>130035.32823</v>
      </c>
      <c r="T63" s="22">
        <v>223566.30871000001</v>
      </c>
      <c r="U63" s="22">
        <v>221153.55959999998</v>
      </c>
      <c r="V63" s="22">
        <v>218759</v>
      </c>
      <c r="W63" s="22">
        <v>246378</v>
      </c>
      <c r="X63" s="22">
        <v>253545</v>
      </c>
      <c r="Y63" s="22">
        <v>320036</v>
      </c>
      <c r="Z63" s="22">
        <v>402622</v>
      </c>
      <c r="AA63" s="22">
        <v>501503</v>
      </c>
      <c r="AB63" s="22">
        <v>724587</v>
      </c>
      <c r="AC63" s="22">
        <v>804180</v>
      </c>
      <c r="AD63" s="22">
        <v>981181</v>
      </c>
      <c r="AE63" s="22">
        <v>1385281</v>
      </c>
      <c r="AF63" s="22">
        <v>1357301</v>
      </c>
      <c r="AG63" s="22">
        <v>1309395.9059850001</v>
      </c>
      <c r="AH63" s="22">
        <v>1615999</v>
      </c>
      <c r="AI63" s="22">
        <v>1620626</v>
      </c>
      <c r="AJ63" s="22">
        <v>1574239.8074050001</v>
      </c>
      <c r="AK63" s="22">
        <v>1543004.5351849999</v>
      </c>
      <c r="AL63" s="22">
        <v>1494712.8890549999</v>
      </c>
      <c r="AM63" s="22">
        <v>1550172.9168999998</v>
      </c>
      <c r="AN63" s="22">
        <v>1500968.1227849999</v>
      </c>
      <c r="AO63" s="22">
        <v>1467849.7087399999</v>
      </c>
      <c r="AP63" s="22">
        <v>1326761.0796449999</v>
      </c>
      <c r="AQ63" s="22">
        <v>1636071.3709149999</v>
      </c>
      <c r="AR63" s="22">
        <v>1633086.001775</v>
      </c>
      <c r="AS63" s="22">
        <v>1652166.0397349999</v>
      </c>
      <c r="AT63" s="22">
        <v>1965944.324825</v>
      </c>
      <c r="AU63" s="22">
        <v>1849887.1529250003</v>
      </c>
      <c r="AV63" s="22">
        <v>1833224.9715100001</v>
      </c>
      <c r="AW63" s="22">
        <v>1525885.7302399997</v>
      </c>
      <c r="AX63" s="22">
        <v>1653395.4917649999</v>
      </c>
      <c r="AY63" s="22">
        <v>1517132.153225</v>
      </c>
      <c r="AZ63" s="22">
        <v>1508076.305095</v>
      </c>
      <c r="BA63" s="22">
        <v>1493206.595525</v>
      </c>
      <c r="BB63" s="22">
        <v>1442194.6221449999</v>
      </c>
      <c r="BC63" s="22">
        <v>1355048.9673850001</v>
      </c>
      <c r="BD63" s="22">
        <v>1329455.3610950001</v>
      </c>
      <c r="BE63" s="13">
        <v>1303596.4860749999</v>
      </c>
      <c r="BF63" s="13">
        <v>1277465.3921950001</v>
      </c>
      <c r="BG63" s="13">
        <v>1361947.3714649999</v>
      </c>
      <c r="BH63" s="13">
        <v>1578901.4333800001</v>
      </c>
      <c r="BI63" s="13">
        <v>1765040.7375999999</v>
      </c>
      <c r="BJ63" s="13">
        <v>1418184.60103</v>
      </c>
      <c r="BK63" s="13">
        <v>1081842.1710599998</v>
      </c>
      <c r="BL63" s="13">
        <v>807409.34746999992</v>
      </c>
      <c r="BM63" s="13">
        <v>1230012.6286799998</v>
      </c>
      <c r="BN63" s="13">
        <v>1206126.96933</v>
      </c>
      <c r="BO63" s="13">
        <v>1198054.40331</v>
      </c>
      <c r="BP63" s="223">
        <v>1176214.56128</v>
      </c>
      <c r="BQ63" s="22">
        <v>1151453.3362499999</v>
      </c>
      <c r="BR63" s="22">
        <v>1128867.8865100001</v>
      </c>
      <c r="BS63" s="22">
        <v>1105959.9202100001</v>
      </c>
      <c r="BT63" s="22">
        <v>1082886.7747500001</v>
      </c>
      <c r="BU63" s="22">
        <v>1059494.75875</v>
      </c>
      <c r="BV63" s="22">
        <v>1036176.2897300001</v>
      </c>
      <c r="BW63" s="13">
        <v>1011887.84166</v>
      </c>
      <c r="BX63" s="13">
        <v>979841.58817999996</v>
      </c>
      <c r="BY63" s="13">
        <v>835645.8089399999</v>
      </c>
      <c r="BZ63" s="13">
        <v>766436.1071599999</v>
      </c>
      <c r="CA63" s="22">
        <v>749375.70877000014</v>
      </c>
      <c r="CB63" s="22">
        <v>737074.24829000002</v>
      </c>
      <c r="CC63" s="22">
        <f>'[1]BAL DRE - RI'!$I$16</f>
        <v>599885.89070000011</v>
      </c>
      <c r="CD63" s="22">
        <v>457799.99382999999</v>
      </c>
      <c r="CE63" s="22">
        <v>445298.36712000001</v>
      </c>
      <c r="CF63" s="22"/>
      <c r="CG63" s="13">
        <f t="shared" si="64"/>
        <v>34434</v>
      </c>
      <c r="CH63" s="13">
        <f t="shared" si="65"/>
        <v>21968.95419</v>
      </c>
      <c r="CI63" s="13">
        <f t="shared" si="66"/>
        <v>128911.83741000001</v>
      </c>
      <c r="CJ63" s="13">
        <f t="shared" si="67"/>
        <v>130035.32823</v>
      </c>
      <c r="CK63" s="13">
        <f t="shared" si="68"/>
        <v>246378</v>
      </c>
      <c r="CL63" s="13">
        <f t="shared" si="69"/>
        <v>501503</v>
      </c>
      <c r="CM63" s="13">
        <f t="shared" si="70"/>
        <v>1385281</v>
      </c>
      <c r="CN63" s="13">
        <f t="shared" si="71"/>
        <v>1620626</v>
      </c>
      <c r="CO63" s="13">
        <f t="shared" si="72"/>
        <v>1550172.9168999998</v>
      </c>
      <c r="CP63" s="13">
        <f t="shared" si="73"/>
        <v>1636071.3709149999</v>
      </c>
      <c r="CQ63" s="13">
        <f t="shared" si="74"/>
        <v>1849887.1529250003</v>
      </c>
      <c r="CR63" s="13">
        <f t="shared" si="75"/>
        <v>1517132.153225</v>
      </c>
      <c r="CS63" s="13">
        <f t="shared" si="76"/>
        <v>1355048.9673850001</v>
      </c>
      <c r="CT63" s="13">
        <f t="shared" si="77"/>
        <v>1361947.3714649999</v>
      </c>
      <c r="CU63" s="13">
        <f t="shared" si="78"/>
        <v>1081842.1710599998</v>
      </c>
      <c r="CV63" s="13">
        <f t="shared" si="79"/>
        <v>1198054.40331</v>
      </c>
      <c r="CW63" s="13">
        <f t="shared" si="16"/>
        <v>1105959.9202100001</v>
      </c>
      <c r="CX63" s="13">
        <f t="shared" ref="CX63:CX75" si="92">BW63</f>
        <v>1011887.84166</v>
      </c>
      <c r="CY63" s="13">
        <f>CA63</f>
        <v>749375.70877000014</v>
      </c>
      <c r="CZ63" s="13">
        <f>CE63</f>
        <v>445298.36712000001</v>
      </c>
    </row>
    <row r="64" spans="3:104">
      <c r="C64" s="12" t="str">
        <f>IF(Portfolio!$CE$3=SOURCE!$A$1,SOURCE!D178,SOURCE!E178)</f>
        <v>Contas a pagar</v>
      </c>
      <c r="D64" s="22">
        <v>0</v>
      </c>
      <c r="E64" s="13">
        <v>0</v>
      </c>
      <c r="F64" s="13">
        <v>0</v>
      </c>
      <c r="G64" s="13">
        <v>0</v>
      </c>
      <c r="H64" s="13">
        <v>0</v>
      </c>
      <c r="I64" s="13">
        <v>0</v>
      </c>
      <c r="J64" s="13">
        <v>0</v>
      </c>
      <c r="K64" s="13">
        <v>0</v>
      </c>
      <c r="L64" s="13">
        <v>0</v>
      </c>
      <c r="M64" s="13">
        <v>0</v>
      </c>
      <c r="N64" s="13">
        <v>0</v>
      </c>
      <c r="O64" s="13">
        <v>0</v>
      </c>
      <c r="P64" s="13">
        <v>0</v>
      </c>
      <c r="Q64" s="13">
        <v>0</v>
      </c>
      <c r="R64" s="128">
        <v>0</v>
      </c>
      <c r="S64" s="129">
        <v>0</v>
      </c>
      <c r="T64" s="22">
        <v>0</v>
      </c>
      <c r="U64" s="22">
        <v>0</v>
      </c>
      <c r="V64" s="22">
        <v>0</v>
      </c>
      <c r="W64" s="22">
        <v>0</v>
      </c>
      <c r="X64" s="22">
        <v>0</v>
      </c>
      <c r="Y64" s="22">
        <v>0</v>
      </c>
      <c r="Z64" s="22">
        <v>0</v>
      </c>
      <c r="AA64" s="22">
        <v>0</v>
      </c>
      <c r="AB64" s="22">
        <v>0</v>
      </c>
      <c r="AC64" s="22">
        <v>0</v>
      </c>
      <c r="AD64" s="22">
        <v>0</v>
      </c>
      <c r="AE64" s="22">
        <v>0</v>
      </c>
      <c r="AF64" s="22">
        <v>0</v>
      </c>
      <c r="AG64" s="22">
        <v>0</v>
      </c>
      <c r="AH64" s="22">
        <v>0</v>
      </c>
      <c r="AI64" s="22">
        <v>0</v>
      </c>
      <c r="AJ64" s="22">
        <v>0</v>
      </c>
      <c r="AK64" s="22">
        <v>0</v>
      </c>
      <c r="AL64" s="22">
        <v>0</v>
      </c>
      <c r="AM64" s="22">
        <v>0</v>
      </c>
      <c r="AN64" s="22">
        <v>0</v>
      </c>
      <c r="AO64" s="22">
        <v>0</v>
      </c>
      <c r="AP64" s="22">
        <v>0</v>
      </c>
      <c r="AQ64" s="22">
        <v>0</v>
      </c>
      <c r="AR64" s="22">
        <v>0</v>
      </c>
      <c r="AS64" s="22">
        <v>0</v>
      </c>
      <c r="AT64" s="22">
        <v>0</v>
      </c>
      <c r="AU64" s="22">
        <v>0</v>
      </c>
      <c r="AV64" s="22">
        <v>0</v>
      </c>
      <c r="AW64" s="22">
        <v>0</v>
      </c>
      <c r="AX64" s="22">
        <v>0</v>
      </c>
      <c r="AY64" s="22">
        <v>0</v>
      </c>
      <c r="AZ64" s="22">
        <v>0</v>
      </c>
      <c r="BA64" s="22">
        <v>0</v>
      </c>
      <c r="BB64" s="22">
        <v>0</v>
      </c>
      <c r="BC64" s="22">
        <v>0</v>
      </c>
      <c r="BD64" s="22">
        <v>44529.852610000002</v>
      </c>
      <c r="BE64" s="13">
        <v>42744.090779999999</v>
      </c>
      <c r="BF64" s="13">
        <v>40679.328550000006</v>
      </c>
      <c r="BG64" s="13">
        <v>38683.625850000004</v>
      </c>
      <c r="BH64" s="13">
        <v>41661.989669999995</v>
      </c>
      <c r="BI64" s="13">
        <v>40255.245080000001</v>
      </c>
      <c r="BJ64" s="13">
        <v>43174.64228</v>
      </c>
      <c r="BK64" s="13">
        <v>43368.72623</v>
      </c>
      <c r="BL64" s="13">
        <v>43182.052510000001</v>
      </c>
      <c r="BM64" s="13">
        <v>44630.274959999995</v>
      </c>
      <c r="BN64" s="13">
        <v>43080.557000000008</v>
      </c>
      <c r="BO64" s="13">
        <v>45685.722350000004</v>
      </c>
      <c r="BP64" s="223">
        <v>48101.086499999998</v>
      </c>
      <c r="BQ64" s="22">
        <v>48252.308360000003</v>
      </c>
      <c r="BR64" s="22">
        <v>46895.589799999994</v>
      </c>
      <c r="BS64" s="22">
        <v>39213.988039999997</v>
      </c>
      <c r="BT64" s="22">
        <v>39717.831560000006</v>
      </c>
      <c r="BU64" s="22">
        <v>41050.132170000004</v>
      </c>
      <c r="BV64" s="22">
        <v>40663.237820000002</v>
      </c>
      <c r="BW64" s="13">
        <v>36540.187360000004</v>
      </c>
      <c r="BX64" s="13">
        <v>34372.476479999998</v>
      </c>
      <c r="BY64" s="13">
        <v>35595.607520000005</v>
      </c>
      <c r="BZ64" s="13">
        <v>36841.990399999995</v>
      </c>
      <c r="CA64" s="22">
        <v>36587.63162</v>
      </c>
      <c r="CB64" s="22">
        <v>33111.492510000004</v>
      </c>
      <c r="CC64" s="22">
        <f>'[1]BAL DRE - RI'!$I$17</f>
        <v>32913.756939999999</v>
      </c>
      <c r="CD64" s="22">
        <v>37592.759989999999</v>
      </c>
      <c r="CE64" s="22">
        <v>38053.046160000005</v>
      </c>
      <c r="CF64" s="22"/>
      <c r="CG64" s="13">
        <f t="shared" si="64"/>
        <v>0</v>
      </c>
      <c r="CH64" s="13">
        <f t="shared" si="65"/>
        <v>0</v>
      </c>
      <c r="CI64" s="13">
        <f t="shared" si="66"/>
        <v>0</v>
      </c>
      <c r="CJ64" s="13">
        <f t="shared" si="67"/>
        <v>0</v>
      </c>
      <c r="CK64" s="13">
        <f t="shared" si="68"/>
        <v>0</v>
      </c>
      <c r="CL64" s="13">
        <f t="shared" si="69"/>
        <v>0</v>
      </c>
      <c r="CM64" s="13">
        <f t="shared" si="70"/>
        <v>0</v>
      </c>
      <c r="CN64" s="13">
        <f t="shared" si="71"/>
        <v>0</v>
      </c>
      <c r="CO64" s="13">
        <f t="shared" si="72"/>
        <v>0</v>
      </c>
      <c r="CP64" s="13">
        <f t="shared" si="73"/>
        <v>0</v>
      </c>
      <c r="CQ64" s="13">
        <f t="shared" si="74"/>
        <v>0</v>
      </c>
      <c r="CR64" s="13">
        <f t="shared" si="75"/>
        <v>0</v>
      </c>
      <c r="CS64" s="13">
        <f t="shared" si="76"/>
        <v>0</v>
      </c>
      <c r="CT64" s="13">
        <f t="shared" si="77"/>
        <v>38683.625850000004</v>
      </c>
      <c r="CU64" s="13">
        <f t="shared" si="78"/>
        <v>43368.72623</v>
      </c>
      <c r="CV64" s="13">
        <f t="shared" si="79"/>
        <v>45685.722350000004</v>
      </c>
      <c r="CW64" s="13">
        <f t="shared" si="16"/>
        <v>39213.988039999997</v>
      </c>
      <c r="CX64" s="13">
        <f t="shared" si="92"/>
        <v>36540.187360000004</v>
      </c>
      <c r="CY64" s="13">
        <f t="shared" ref="CY64:CY74" si="93">CA64</f>
        <v>36587.63162</v>
      </c>
      <c r="CZ64" s="13">
        <f t="shared" ref="CZ64:CZ74" si="94">CE64</f>
        <v>38053.046160000005</v>
      </c>
    </row>
    <row r="65" spans="3:104">
      <c r="C65" s="12" t="str">
        <f>IF(Portfolio!$CE$3=SOURCE!$A$1,SOURCE!D179,SOURCE!E179)</f>
        <v>Debêntures</v>
      </c>
      <c r="D65" s="22">
        <v>0</v>
      </c>
      <c r="E65" s="13">
        <v>0</v>
      </c>
      <c r="F65" s="13">
        <v>0</v>
      </c>
      <c r="G65" s="13">
        <v>0</v>
      </c>
      <c r="H65" s="13">
        <v>0</v>
      </c>
      <c r="I65" s="13">
        <v>0</v>
      </c>
      <c r="J65" s="13">
        <v>0</v>
      </c>
      <c r="K65" s="13">
        <v>0</v>
      </c>
      <c r="L65" s="13">
        <v>0</v>
      </c>
      <c r="M65" s="13">
        <v>0</v>
      </c>
      <c r="N65" s="13">
        <v>0</v>
      </c>
      <c r="O65" s="13">
        <v>0</v>
      </c>
      <c r="P65" s="13">
        <v>0</v>
      </c>
      <c r="Q65" s="13">
        <v>100000.10425</v>
      </c>
      <c r="R65" s="128">
        <v>100000.0003</v>
      </c>
      <c r="S65" s="129">
        <v>100000</v>
      </c>
      <c r="T65" s="22">
        <v>100000</v>
      </c>
      <c r="U65" s="22">
        <v>0</v>
      </c>
      <c r="V65" s="22">
        <v>0</v>
      </c>
      <c r="W65" s="22">
        <v>0</v>
      </c>
      <c r="X65" s="22">
        <v>0</v>
      </c>
      <c r="Y65" s="22">
        <v>0</v>
      </c>
      <c r="Z65" s="22">
        <v>0</v>
      </c>
      <c r="AA65" s="22">
        <v>300000</v>
      </c>
      <c r="AB65" s="22">
        <v>300000</v>
      </c>
      <c r="AC65" s="22">
        <v>300000</v>
      </c>
      <c r="AD65" s="22">
        <v>300000</v>
      </c>
      <c r="AE65" s="22">
        <v>300000</v>
      </c>
      <c r="AF65" s="22">
        <v>300000</v>
      </c>
      <c r="AG65" s="22">
        <v>300000</v>
      </c>
      <c r="AH65" s="22">
        <v>300000</v>
      </c>
      <c r="AI65" s="22">
        <v>300000</v>
      </c>
      <c r="AJ65" s="22">
        <v>300000</v>
      </c>
      <c r="AK65" s="22">
        <v>300000</v>
      </c>
      <c r="AL65" s="22">
        <v>150000</v>
      </c>
      <c r="AM65" s="22">
        <v>398223</v>
      </c>
      <c r="AN65" s="22">
        <v>398223.40551999997</v>
      </c>
      <c r="AO65" s="22">
        <v>398223.40551999997</v>
      </c>
      <c r="AP65" s="22">
        <v>398223.40551999997</v>
      </c>
      <c r="AQ65" s="22">
        <v>398223.40551999997</v>
      </c>
      <c r="AR65" s="22">
        <v>398223.40551999997</v>
      </c>
      <c r="AS65" s="22">
        <v>398223.40551999997</v>
      </c>
      <c r="AT65" s="22">
        <v>398220.40551999997</v>
      </c>
      <c r="AU65" s="22">
        <v>688637.60853999993</v>
      </c>
      <c r="AV65" s="22">
        <v>688474.08381999994</v>
      </c>
      <c r="AW65" s="22">
        <v>982527.98769999994</v>
      </c>
      <c r="AX65" s="22">
        <v>982527.98769999994</v>
      </c>
      <c r="AY65" s="22">
        <v>982527.98769999994</v>
      </c>
      <c r="AZ65" s="22">
        <v>982527.98769999994</v>
      </c>
      <c r="BA65" s="22">
        <v>1286142.5248799999</v>
      </c>
      <c r="BB65" s="22">
        <v>1287174.9049800001</v>
      </c>
      <c r="BC65" s="22">
        <v>1088205.3676499999</v>
      </c>
      <c r="BD65" s="22">
        <v>1089235.83032</v>
      </c>
      <c r="BE65" s="13">
        <v>1439297.83699</v>
      </c>
      <c r="BF65" s="13">
        <v>1440369.80492</v>
      </c>
      <c r="BG65" s="13">
        <v>1241327.15386</v>
      </c>
      <c r="BH65" s="13">
        <v>1242227.19328</v>
      </c>
      <c r="BI65" s="13">
        <v>1243127.23272</v>
      </c>
      <c r="BJ65" s="13">
        <v>1641870.89029</v>
      </c>
      <c r="BK65" s="13">
        <v>1642901.77404</v>
      </c>
      <c r="BL65" s="13">
        <v>1643932.6577999999</v>
      </c>
      <c r="BM65" s="13">
        <v>1644963.54156</v>
      </c>
      <c r="BN65" s="13">
        <v>1645994.4253199999</v>
      </c>
      <c r="BO65" s="13">
        <v>1396148.5177800001</v>
      </c>
      <c r="BP65" s="223">
        <v>1396637.3900799998</v>
      </c>
      <c r="BQ65" s="22">
        <v>1097126.2623800002</v>
      </c>
      <c r="BR65" s="22">
        <v>1097331.98725</v>
      </c>
      <c r="BS65" s="22">
        <v>1396320.0455199999</v>
      </c>
      <c r="BT65" s="22">
        <v>1396601.3213900002</v>
      </c>
      <c r="BU65" s="22">
        <v>1096859.8424200001</v>
      </c>
      <c r="BV65" s="22">
        <v>1097077.8537699999</v>
      </c>
      <c r="BW65" s="13">
        <v>1683913.6825899999</v>
      </c>
      <c r="BX65" s="13">
        <v>1684681.6466100002</v>
      </c>
      <c r="BY65" s="13">
        <v>1805865.9568399999</v>
      </c>
      <c r="BZ65" s="13">
        <v>2305542.4820400001</v>
      </c>
      <c r="CA65" s="22">
        <v>4102536.26309</v>
      </c>
      <c r="CB65" s="22">
        <v>4103792.10451</v>
      </c>
      <c r="CC65" s="22">
        <f>'[1]BAL DRE - RI'!$I$18</f>
        <v>3929934.2592699998</v>
      </c>
      <c r="CD65" s="22">
        <v>4415924.3499699989</v>
      </c>
      <c r="CE65" s="22">
        <v>4267564.7081599999</v>
      </c>
      <c r="CF65" s="22"/>
      <c r="CG65" s="13">
        <f t="shared" si="64"/>
        <v>0</v>
      </c>
      <c r="CH65" s="13">
        <f t="shared" si="65"/>
        <v>0</v>
      </c>
      <c r="CI65" s="13">
        <f t="shared" si="66"/>
        <v>0</v>
      </c>
      <c r="CJ65" s="13">
        <f t="shared" si="67"/>
        <v>100000</v>
      </c>
      <c r="CK65" s="13">
        <f t="shared" si="68"/>
        <v>0</v>
      </c>
      <c r="CL65" s="13">
        <f t="shared" si="69"/>
        <v>300000</v>
      </c>
      <c r="CM65" s="13">
        <f t="shared" si="70"/>
        <v>300000</v>
      </c>
      <c r="CN65" s="13">
        <f t="shared" si="71"/>
        <v>300000</v>
      </c>
      <c r="CO65" s="13">
        <f t="shared" si="72"/>
        <v>398223</v>
      </c>
      <c r="CP65" s="13">
        <f t="shared" si="73"/>
        <v>398223.40551999997</v>
      </c>
      <c r="CQ65" s="13">
        <f t="shared" si="74"/>
        <v>688637.60853999993</v>
      </c>
      <c r="CR65" s="13">
        <f t="shared" si="75"/>
        <v>982527.98769999994</v>
      </c>
      <c r="CS65" s="13">
        <f t="shared" si="76"/>
        <v>1088205.3676499999</v>
      </c>
      <c r="CT65" s="13">
        <f t="shared" si="77"/>
        <v>1241327.15386</v>
      </c>
      <c r="CU65" s="13">
        <f t="shared" si="78"/>
        <v>1642901.77404</v>
      </c>
      <c r="CV65" s="13">
        <f t="shared" si="79"/>
        <v>1396148.5177800001</v>
      </c>
      <c r="CW65" s="13">
        <f t="shared" si="16"/>
        <v>1396320.0455199999</v>
      </c>
      <c r="CX65" s="13">
        <f t="shared" si="92"/>
        <v>1683913.6825899999</v>
      </c>
      <c r="CY65" s="13">
        <f t="shared" si="93"/>
        <v>4102536.26309</v>
      </c>
      <c r="CZ65" s="13">
        <f t="shared" si="94"/>
        <v>4267564.7081599999</v>
      </c>
    </row>
    <row r="66" spans="3:104">
      <c r="C66" s="12" t="str">
        <f>IF(Portfolio!$CE$3=SOURCE!$A$1,SOURCE!D180,SOURCE!E180)</f>
        <v>Aquisição de ações</v>
      </c>
      <c r="D66" s="22">
        <v>10294.68993</v>
      </c>
      <c r="E66" s="13">
        <v>5382.0107700000008</v>
      </c>
      <c r="F66" s="13">
        <v>0</v>
      </c>
      <c r="G66" s="13">
        <v>45991</v>
      </c>
      <c r="H66" s="13">
        <v>46717.84575</v>
      </c>
      <c r="I66" s="13">
        <v>47211.090259999997</v>
      </c>
      <c r="J66" s="13">
        <v>0</v>
      </c>
      <c r="K66" s="13">
        <v>0</v>
      </c>
      <c r="L66" s="13">
        <v>0</v>
      </c>
      <c r="M66" s="13">
        <v>0</v>
      </c>
      <c r="N66" s="13">
        <v>0</v>
      </c>
      <c r="O66" s="13">
        <v>0</v>
      </c>
      <c r="P66" s="13">
        <v>0</v>
      </c>
      <c r="Q66" s="13">
        <v>0</v>
      </c>
      <c r="R66" s="128">
        <v>0</v>
      </c>
      <c r="S66" s="129">
        <v>0</v>
      </c>
      <c r="T66" s="22">
        <v>0</v>
      </c>
      <c r="U66" s="22">
        <v>0</v>
      </c>
      <c r="V66" s="22">
        <v>0</v>
      </c>
      <c r="W66" s="22">
        <v>0</v>
      </c>
      <c r="X66" s="22">
        <v>0</v>
      </c>
      <c r="Y66" s="22">
        <v>0</v>
      </c>
      <c r="Z66" s="22">
        <v>0</v>
      </c>
      <c r="AA66" s="22">
        <v>0</v>
      </c>
      <c r="AB66" s="22">
        <v>0</v>
      </c>
      <c r="AC66" s="22">
        <v>0</v>
      </c>
      <c r="AD66" s="22">
        <v>0</v>
      </c>
      <c r="AE66" s="22">
        <v>0</v>
      </c>
      <c r="AF66" s="22">
        <v>0</v>
      </c>
      <c r="AG66" s="22">
        <v>0</v>
      </c>
      <c r="AH66" s="22">
        <v>0</v>
      </c>
      <c r="AI66" s="22">
        <v>0</v>
      </c>
      <c r="AJ66" s="22"/>
      <c r="AK66" s="22">
        <v>0</v>
      </c>
      <c r="AL66" s="22">
        <v>0</v>
      </c>
      <c r="AM66" s="22">
        <v>0</v>
      </c>
      <c r="AN66" s="22">
        <v>0</v>
      </c>
      <c r="AO66" s="22">
        <v>0</v>
      </c>
      <c r="AP66" s="22">
        <v>0</v>
      </c>
      <c r="AQ66" s="22">
        <v>0</v>
      </c>
      <c r="AR66" s="22">
        <v>0</v>
      </c>
      <c r="AS66" s="22">
        <v>0</v>
      </c>
      <c r="AT66" s="22">
        <v>0</v>
      </c>
      <c r="AU66" s="22">
        <v>0</v>
      </c>
      <c r="AV66" s="22">
        <v>0</v>
      </c>
      <c r="AW66" s="22">
        <v>0</v>
      </c>
      <c r="AX66" s="22">
        <v>0</v>
      </c>
      <c r="AY66" s="22">
        <v>0</v>
      </c>
      <c r="AZ66" s="22">
        <v>0</v>
      </c>
      <c r="BA66" s="22">
        <v>0</v>
      </c>
      <c r="BB66" s="22">
        <v>0</v>
      </c>
      <c r="BC66" s="22">
        <v>0</v>
      </c>
      <c r="BD66" s="22">
        <v>0</v>
      </c>
      <c r="BE66" s="180">
        <v>0</v>
      </c>
      <c r="BF66" s="180">
        <v>0</v>
      </c>
      <c r="BG66" s="180">
        <v>0</v>
      </c>
      <c r="BH66" s="180">
        <v>0</v>
      </c>
      <c r="BI66" s="180">
        <v>0</v>
      </c>
      <c r="BJ66" s="180">
        <v>0</v>
      </c>
      <c r="BK66" s="180">
        <v>0</v>
      </c>
      <c r="BL66" s="180">
        <v>0</v>
      </c>
      <c r="BM66" s="13"/>
      <c r="BN66" s="13"/>
      <c r="BO66" s="13"/>
      <c r="BP66" s="223"/>
      <c r="BQ66" s="22"/>
      <c r="BR66" s="22"/>
      <c r="BS66" s="22"/>
      <c r="BT66" s="22">
        <v>0</v>
      </c>
      <c r="BU66" s="22"/>
      <c r="BV66" s="22"/>
      <c r="BW66" s="13"/>
      <c r="BX66" s="13"/>
      <c r="BY66" s="13"/>
      <c r="BZ66" s="13"/>
      <c r="CA66" s="22"/>
      <c r="CB66" s="22"/>
      <c r="CC66" s="22"/>
      <c r="CD66" s="22"/>
      <c r="CE66" s="22"/>
      <c r="CF66" s="22"/>
      <c r="CG66" s="13">
        <f t="shared" si="64"/>
        <v>45991</v>
      </c>
      <c r="CH66" s="13">
        <f t="shared" si="65"/>
        <v>0</v>
      </c>
      <c r="CI66" s="13">
        <f t="shared" si="66"/>
        <v>0</v>
      </c>
      <c r="CJ66" s="13">
        <f t="shared" si="67"/>
        <v>0</v>
      </c>
      <c r="CK66" s="13">
        <f t="shared" si="68"/>
        <v>0</v>
      </c>
      <c r="CL66" s="13">
        <f t="shared" si="69"/>
        <v>0</v>
      </c>
      <c r="CM66" s="13">
        <f t="shared" si="70"/>
        <v>0</v>
      </c>
      <c r="CN66" s="13">
        <f t="shared" si="71"/>
        <v>0</v>
      </c>
      <c r="CO66" s="13">
        <f t="shared" si="72"/>
        <v>0</v>
      </c>
      <c r="CP66" s="13">
        <f t="shared" si="73"/>
        <v>0</v>
      </c>
      <c r="CQ66" s="13">
        <f t="shared" si="74"/>
        <v>0</v>
      </c>
      <c r="CR66" s="13">
        <f t="shared" si="75"/>
        <v>0</v>
      </c>
      <c r="CS66" s="13">
        <f t="shared" si="76"/>
        <v>0</v>
      </c>
      <c r="CT66" s="13">
        <f t="shared" si="77"/>
        <v>0</v>
      </c>
      <c r="CU66" s="13">
        <f t="shared" si="78"/>
        <v>0</v>
      </c>
      <c r="CV66" s="13">
        <f t="shared" si="79"/>
        <v>0</v>
      </c>
      <c r="CW66" s="13">
        <f t="shared" si="16"/>
        <v>0</v>
      </c>
      <c r="CX66" s="13">
        <f t="shared" si="92"/>
        <v>0</v>
      </c>
      <c r="CY66" s="13">
        <f t="shared" si="93"/>
        <v>0</v>
      </c>
      <c r="CZ66" s="13">
        <f t="shared" si="94"/>
        <v>0</v>
      </c>
    </row>
    <row r="67" spans="3:104">
      <c r="C67" s="12" t="str">
        <f>IF(Portfolio!$CE$3=SOURCE!$A$1,SOURCE!D181,SOURCE!E181)</f>
        <v>Débitos com partes relacionadas</v>
      </c>
      <c r="D67" s="22">
        <v>100.04490000000078</v>
      </c>
      <c r="E67" s="13">
        <v>272295.17584999994</v>
      </c>
      <c r="F67" s="13">
        <v>76.846219999996947</v>
      </c>
      <c r="G67" s="13">
        <v>0</v>
      </c>
      <c r="H67" s="13">
        <v>0</v>
      </c>
      <c r="I67" s="13">
        <v>-9.9999993981327865E-6</v>
      </c>
      <c r="J67" s="13">
        <v>2.3283064365386963E-13</v>
      </c>
      <c r="K67" s="13">
        <v>4.6566128730773927E-13</v>
      </c>
      <c r="L67" s="13">
        <v>0</v>
      </c>
      <c r="M67" s="13">
        <v>0</v>
      </c>
      <c r="N67" s="13">
        <v>0</v>
      </c>
      <c r="O67" s="13">
        <v>0</v>
      </c>
      <c r="P67" s="13">
        <v>0</v>
      </c>
      <c r="Q67" s="13">
        <v>0</v>
      </c>
      <c r="R67" s="128">
        <v>0</v>
      </c>
      <c r="S67" s="129">
        <v>0</v>
      </c>
      <c r="T67" s="22">
        <v>0</v>
      </c>
      <c r="U67" s="22">
        <v>0</v>
      </c>
      <c r="V67" s="22">
        <v>0</v>
      </c>
      <c r="W67" s="22">
        <v>0</v>
      </c>
      <c r="X67" s="22">
        <v>0</v>
      </c>
      <c r="Y67" s="22">
        <v>0</v>
      </c>
      <c r="Z67" s="22">
        <v>0</v>
      </c>
      <c r="AA67" s="22">
        <v>0</v>
      </c>
      <c r="AB67" s="22">
        <v>0</v>
      </c>
      <c r="AC67" s="22">
        <v>0</v>
      </c>
      <c r="AD67" s="22">
        <v>0</v>
      </c>
      <c r="AE67" s="22">
        <v>0</v>
      </c>
      <c r="AF67" s="22">
        <v>0</v>
      </c>
      <c r="AG67" s="22">
        <v>0</v>
      </c>
      <c r="AH67" s="22">
        <v>0</v>
      </c>
      <c r="AI67" s="22">
        <v>0</v>
      </c>
      <c r="AJ67" s="22"/>
      <c r="AK67" s="22">
        <v>0</v>
      </c>
      <c r="AL67" s="22">
        <v>0</v>
      </c>
      <c r="AM67" s="22">
        <v>0</v>
      </c>
      <c r="AN67" s="22">
        <v>0</v>
      </c>
      <c r="AO67" s="22">
        <v>0</v>
      </c>
      <c r="AP67" s="22">
        <v>0</v>
      </c>
      <c r="AQ67" s="22">
        <v>0</v>
      </c>
      <c r="AR67" s="22">
        <v>0</v>
      </c>
      <c r="AS67" s="22">
        <v>0</v>
      </c>
      <c r="AT67" s="22">
        <v>0</v>
      </c>
      <c r="AU67" s="22">
        <v>0</v>
      </c>
      <c r="AV67" s="22">
        <v>0</v>
      </c>
      <c r="AW67" s="22">
        <v>0</v>
      </c>
      <c r="AX67" s="22">
        <v>0</v>
      </c>
      <c r="AY67" s="22">
        <v>0</v>
      </c>
      <c r="AZ67" s="22">
        <v>0</v>
      </c>
      <c r="BA67" s="22">
        <v>0</v>
      </c>
      <c r="BB67" s="22">
        <v>0</v>
      </c>
      <c r="BC67" s="22">
        <v>0</v>
      </c>
      <c r="BD67" s="22">
        <v>0</v>
      </c>
      <c r="BE67" s="180">
        <v>0</v>
      </c>
      <c r="BF67" s="180">
        <v>2148.4097599999996</v>
      </c>
      <c r="BG67" s="180">
        <v>2125.0574799999999</v>
      </c>
      <c r="BH67" s="180">
        <v>2101.7052000000003</v>
      </c>
      <c r="BI67" s="180">
        <v>2173.8387499999999</v>
      </c>
      <c r="BJ67" s="180">
        <v>0</v>
      </c>
      <c r="BK67" s="180"/>
      <c r="BL67" s="180">
        <v>0</v>
      </c>
      <c r="BM67" s="13">
        <v>36297.771000000001</v>
      </c>
      <c r="BN67" s="13">
        <v>141186.76527</v>
      </c>
      <c r="BO67" s="13">
        <v>108094.6336</v>
      </c>
      <c r="BP67" s="223">
        <v>108112.32454499998</v>
      </c>
      <c r="BQ67" s="22">
        <v>108116.549705</v>
      </c>
      <c r="BR67" s="223">
        <v>108116.549705</v>
      </c>
      <c r="BS67" s="223">
        <v>108094.6336</v>
      </c>
      <c r="BT67" s="22">
        <v>100133.48959</v>
      </c>
      <c r="BU67" s="22">
        <v>100133.48959</v>
      </c>
      <c r="BV67" s="22">
        <v>98434.016060000009</v>
      </c>
      <c r="BW67" s="13">
        <v>83139.681830000001</v>
      </c>
      <c r="BX67" s="13">
        <v>83139.681830000001</v>
      </c>
      <c r="BY67" s="13">
        <v>83139.681830000001</v>
      </c>
      <c r="BZ67" s="13">
        <v>83139.681830000001</v>
      </c>
      <c r="CA67" s="22">
        <v>4286.4674299999997</v>
      </c>
      <c r="CB67" s="22">
        <v>4286.4674299999997</v>
      </c>
      <c r="CC67" s="22">
        <f>'[1]BAL DRE - RI'!$I$23</f>
        <v>4286.4674299999997</v>
      </c>
      <c r="CD67" s="22"/>
      <c r="CE67" s="22"/>
      <c r="CF67" s="22"/>
      <c r="CG67" s="13">
        <f t="shared" si="64"/>
        <v>0</v>
      </c>
      <c r="CH67" s="13">
        <f t="shared" si="65"/>
        <v>4.6566128730773927E-13</v>
      </c>
      <c r="CI67" s="13">
        <f t="shared" si="66"/>
        <v>0</v>
      </c>
      <c r="CJ67" s="13">
        <f t="shared" si="67"/>
        <v>0</v>
      </c>
      <c r="CK67" s="13">
        <f t="shared" si="68"/>
        <v>0</v>
      </c>
      <c r="CL67" s="13">
        <f t="shared" si="69"/>
        <v>0</v>
      </c>
      <c r="CM67" s="13">
        <f t="shared" si="70"/>
        <v>0</v>
      </c>
      <c r="CN67" s="13">
        <f t="shared" si="71"/>
        <v>0</v>
      </c>
      <c r="CO67" s="13">
        <f t="shared" si="72"/>
        <v>0</v>
      </c>
      <c r="CP67" s="13">
        <f t="shared" si="73"/>
        <v>0</v>
      </c>
      <c r="CQ67" s="13">
        <f t="shared" si="74"/>
        <v>0</v>
      </c>
      <c r="CR67" s="13">
        <f t="shared" si="75"/>
        <v>0</v>
      </c>
      <c r="CS67" s="13">
        <f t="shared" si="76"/>
        <v>0</v>
      </c>
      <c r="CT67" s="13">
        <f t="shared" si="77"/>
        <v>2125.0574799999999</v>
      </c>
      <c r="CU67" s="13">
        <f t="shared" si="78"/>
        <v>0</v>
      </c>
      <c r="CV67" s="13">
        <f t="shared" si="79"/>
        <v>108094.6336</v>
      </c>
      <c r="CW67" s="13">
        <f t="shared" si="16"/>
        <v>108094.6336</v>
      </c>
      <c r="CX67" s="13">
        <f t="shared" si="92"/>
        <v>83139.681830000001</v>
      </c>
      <c r="CY67" s="13">
        <f t="shared" si="93"/>
        <v>4286.4674299999997</v>
      </c>
      <c r="CZ67" s="13">
        <f t="shared" si="94"/>
        <v>0</v>
      </c>
    </row>
    <row r="68" spans="3:104">
      <c r="C68" s="12" t="str">
        <f>IF(Portfolio!$CE$3=SOURCE!$A$1,SOURCE!D182,SOURCE!E182)</f>
        <v>Imposto de renda e contribuições social diferidos</v>
      </c>
      <c r="D68" s="22">
        <v>0</v>
      </c>
      <c r="E68" s="22">
        <v>0</v>
      </c>
      <c r="F68" s="22">
        <v>0</v>
      </c>
      <c r="G68" s="22">
        <v>0</v>
      </c>
      <c r="H68" s="22">
        <v>0</v>
      </c>
      <c r="I68" s="22">
        <v>0</v>
      </c>
      <c r="J68" s="22">
        <v>0</v>
      </c>
      <c r="K68" s="22">
        <v>0</v>
      </c>
      <c r="L68" s="22">
        <v>0</v>
      </c>
      <c r="M68" s="22">
        <v>0</v>
      </c>
      <c r="N68" s="22">
        <v>0</v>
      </c>
      <c r="O68" s="22">
        <v>0</v>
      </c>
      <c r="P68" s="22">
        <v>0</v>
      </c>
      <c r="Q68" s="22">
        <v>0</v>
      </c>
      <c r="R68" s="22">
        <v>0</v>
      </c>
      <c r="S68" s="22">
        <v>0</v>
      </c>
      <c r="T68" s="22">
        <v>0</v>
      </c>
      <c r="U68" s="22">
        <v>0</v>
      </c>
      <c r="V68" s="22">
        <v>0</v>
      </c>
      <c r="W68" s="22">
        <v>0</v>
      </c>
      <c r="X68" s="22">
        <v>16281</v>
      </c>
      <c r="Y68" s="22">
        <v>21079</v>
      </c>
      <c r="Z68" s="22">
        <v>40408</v>
      </c>
      <c r="AA68" s="22">
        <v>48135</v>
      </c>
      <c r="AB68" s="22">
        <v>66320</v>
      </c>
      <c r="AC68" s="22">
        <v>79628</v>
      </c>
      <c r="AD68" s="22">
        <v>92490</v>
      </c>
      <c r="AE68" s="22">
        <v>101934</v>
      </c>
      <c r="AF68" s="22">
        <v>106075</v>
      </c>
      <c r="AG68" s="22">
        <v>114333.27078240001</v>
      </c>
      <c r="AH68" s="22">
        <v>122344</v>
      </c>
      <c r="AI68" s="22">
        <v>117761</v>
      </c>
      <c r="AJ68" s="22">
        <v>137115</v>
      </c>
      <c r="AK68" s="22">
        <v>150647.11616499998</v>
      </c>
      <c r="AL68" s="22">
        <v>158406.09992500002</v>
      </c>
      <c r="AM68" s="22">
        <v>159698.89968500001</v>
      </c>
      <c r="AN68" s="22">
        <v>165685.648235</v>
      </c>
      <c r="AO68" s="22">
        <v>169664.36444500001</v>
      </c>
      <c r="AP68" s="22">
        <v>173818.12278000001</v>
      </c>
      <c r="AQ68" s="22">
        <v>170548.30364</v>
      </c>
      <c r="AR68" s="22">
        <v>174638.79514500001</v>
      </c>
      <c r="AS68" s="22">
        <v>176449.60531499999</v>
      </c>
      <c r="AT68" s="22">
        <v>175020.426205</v>
      </c>
      <c r="AU68" s="22">
        <v>180509.59424500001</v>
      </c>
      <c r="AV68" s="22">
        <v>172989.49972500003</v>
      </c>
      <c r="AW68" s="22">
        <v>181941.43715000001</v>
      </c>
      <c r="AX68" s="22">
        <v>181150.78924000001</v>
      </c>
      <c r="AY68" s="22">
        <v>187264.24241500002</v>
      </c>
      <c r="AZ68" s="22">
        <v>193273.31998500001</v>
      </c>
      <c r="BA68" s="22">
        <v>208631.71846500001</v>
      </c>
      <c r="BB68" s="22">
        <v>217994.22959999999</v>
      </c>
      <c r="BC68" s="22">
        <v>215803.70877</v>
      </c>
      <c r="BD68" s="22">
        <v>219752.281215</v>
      </c>
      <c r="BE68" s="13">
        <v>222194.45618499999</v>
      </c>
      <c r="BF68" s="13">
        <v>226654.98945999998</v>
      </c>
      <c r="BG68" s="13">
        <v>218306.477335</v>
      </c>
      <c r="BH68" s="13">
        <v>271664.04056499997</v>
      </c>
      <c r="BI68" s="13">
        <v>323817.47480000003</v>
      </c>
      <c r="BJ68" s="13">
        <v>351601.88899499999</v>
      </c>
      <c r="BK68" s="13">
        <v>288108.58232499997</v>
      </c>
      <c r="BL68" s="13">
        <v>303909.27903000003</v>
      </c>
      <c r="BM68" s="13">
        <v>305271.24861000001</v>
      </c>
      <c r="BN68" s="13">
        <v>313819.16371999995</v>
      </c>
      <c r="BO68" s="13">
        <v>284286.63686500001</v>
      </c>
      <c r="BP68" s="223">
        <v>276102.76217500004</v>
      </c>
      <c r="BQ68" s="22">
        <v>275237.77612499997</v>
      </c>
      <c r="BR68" s="22">
        <v>275689.69222999999</v>
      </c>
      <c r="BS68" s="22">
        <v>269114.37519499997</v>
      </c>
      <c r="BT68" s="22">
        <v>280459.43112999998</v>
      </c>
      <c r="BU68" s="22">
        <v>280884.25354000001</v>
      </c>
      <c r="BV68" s="22">
        <v>293103.24377</v>
      </c>
      <c r="BW68" s="13">
        <v>286099.43761000002</v>
      </c>
      <c r="BX68" s="13">
        <v>321449.17710999999</v>
      </c>
      <c r="BY68" s="13">
        <v>341733.66589</v>
      </c>
      <c r="BZ68" s="13">
        <v>340993.14701999997</v>
      </c>
      <c r="CA68" s="22">
        <v>381712.67725000001</v>
      </c>
      <c r="CB68" s="22">
        <v>403723.39890999999</v>
      </c>
      <c r="CC68" s="22">
        <f>'[1]BAL DRE - RI'!$I$19</f>
        <v>407247.16070999997</v>
      </c>
      <c r="CD68" s="22">
        <v>404433.43011000002</v>
      </c>
      <c r="CE68" s="22">
        <v>472889.76367000001</v>
      </c>
      <c r="CF68" s="22"/>
      <c r="CG68" s="13">
        <f t="shared" si="64"/>
        <v>0</v>
      </c>
      <c r="CH68" s="13">
        <f t="shared" si="65"/>
        <v>0</v>
      </c>
      <c r="CI68" s="13">
        <f t="shared" si="66"/>
        <v>0</v>
      </c>
      <c r="CJ68" s="13">
        <f t="shared" si="67"/>
        <v>0</v>
      </c>
      <c r="CK68" s="13">
        <f t="shared" si="68"/>
        <v>0</v>
      </c>
      <c r="CL68" s="13">
        <f t="shared" si="69"/>
        <v>48135</v>
      </c>
      <c r="CM68" s="13">
        <f t="shared" si="70"/>
        <v>101934</v>
      </c>
      <c r="CN68" s="13">
        <f t="shared" si="71"/>
        <v>117761</v>
      </c>
      <c r="CO68" s="13">
        <f t="shared" si="72"/>
        <v>159698.89968500001</v>
      </c>
      <c r="CP68" s="13">
        <f t="shared" si="73"/>
        <v>170548.30364</v>
      </c>
      <c r="CQ68" s="13">
        <f t="shared" si="74"/>
        <v>180509.59424500001</v>
      </c>
      <c r="CR68" s="13">
        <f t="shared" si="75"/>
        <v>187264.24241500002</v>
      </c>
      <c r="CS68" s="13">
        <f t="shared" si="76"/>
        <v>215803.70877</v>
      </c>
      <c r="CT68" s="13">
        <f t="shared" si="77"/>
        <v>218306.477335</v>
      </c>
      <c r="CU68" s="13">
        <f t="shared" si="78"/>
        <v>288108.58232499997</v>
      </c>
      <c r="CV68" s="13">
        <f t="shared" si="79"/>
        <v>284286.63686500001</v>
      </c>
      <c r="CW68" s="13">
        <f t="shared" si="16"/>
        <v>269114.37519499997</v>
      </c>
      <c r="CX68" s="13">
        <f t="shared" si="92"/>
        <v>286099.43761000002</v>
      </c>
      <c r="CY68" s="13">
        <f t="shared" si="93"/>
        <v>381712.67725000001</v>
      </c>
      <c r="CZ68" s="13">
        <f t="shared" si="94"/>
        <v>472889.76367000001</v>
      </c>
    </row>
    <row r="69" spans="3:104">
      <c r="C69" s="12" t="str">
        <f>IF(Portfolio!$CE$3=SOURCE!$A$1,SOURCE!D183,SOURCE!E183)</f>
        <v>Obrigações por aquisição de bens</v>
      </c>
      <c r="D69" s="22">
        <v>0</v>
      </c>
      <c r="E69" s="13">
        <v>0</v>
      </c>
      <c r="F69" s="13">
        <v>50435.097580000009</v>
      </c>
      <c r="G69" s="13">
        <v>25702</v>
      </c>
      <c r="H69" s="13">
        <v>22067.848109999999</v>
      </c>
      <c r="I69" s="13">
        <v>25644.27994</v>
      </c>
      <c r="J69" s="13">
        <v>21136.807889999996</v>
      </c>
      <c r="K69" s="13">
        <v>77510.181290000008</v>
      </c>
      <c r="L69" s="13">
        <v>113277</v>
      </c>
      <c r="M69" s="13">
        <v>106020.07934</v>
      </c>
      <c r="N69" s="13">
        <v>98366.861239999998</v>
      </c>
      <c r="O69" s="13">
        <v>90048.518430000011</v>
      </c>
      <c r="P69" s="13">
        <v>81609</v>
      </c>
      <c r="Q69" s="13">
        <v>72730.517749999999</v>
      </c>
      <c r="R69" s="128">
        <v>122464.86808</v>
      </c>
      <c r="S69" s="129">
        <v>127480.92520999999</v>
      </c>
      <c r="T69" s="22">
        <v>115453.67559</v>
      </c>
      <c r="U69" s="22">
        <v>110302.47278</v>
      </c>
      <c r="V69" s="22">
        <v>104188</v>
      </c>
      <c r="W69" s="22">
        <v>98961</v>
      </c>
      <c r="X69" s="22">
        <v>94592</v>
      </c>
      <c r="Y69" s="22">
        <v>111346</v>
      </c>
      <c r="Z69" s="22">
        <v>102949</v>
      </c>
      <c r="AA69" s="22">
        <v>92214</v>
      </c>
      <c r="AB69" s="22">
        <v>80181</v>
      </c>
      <c r="AC69" s="22">
        <v>69118</v>
      </c>
      <c r="AD69" s="22">
        <v>60012</v>
      </c>
      <c r="AE69" s="22">
        <v>50497</v>
      </c>
      <c r="AF69" s="22">
        <v>44020</v>
      </c>
      <c r="AG69" s="22">
        <v>61905.830989999995</v>
      </c>
      <c r="AH69" s="22">
        <v>42530</v>
      </c>
      <c r="AI69" s="22">
        <v>35130</v>
      </c>
      <c r="AJ69" s="22">
        <v>38054.198799999998</v>
      </c>
      <c r="AK69" s="22">
        <v>30003.5723</v>
      </c>
      <c r="AL69" s="22">
        <v>21410.004950000002</v>
      </c>
      <c r="AM69" s="22">
        <v>17529.70738</v>
      </c>
      <c r="AN69" s="22">
        <v>13542.493859999999</v>
      </c>
      <c r="AO69" s="22">
        <v>57157.541079999995</v>
      </c>
      <c r="AP69" s="22">
        <v>48583.109170000003</v>
      </c>
      <c r="AQ69" s="22">
        <v>40026.746439999995</v>
      </c>
      <c r="AR69" s="22">
        <v>31199.634530000003</v>
      </c>
      <c r="AS69" s="22">
        <v>23859.385630000001</v>
      </c>
      <c r="AT69" s="22">
        <v>17906.658609999999</v>
      </c>
      <c r="AU69" s="22">
        <v>11953.93159</v>
      </c>
      <c r="AV69" s="22">
        <v>44293.937180000001</v>
      </c>
      <c r="AW69" s="22">
        <v>29559.371769999998</v>
      </c>
      <c r="AX69" s="22">
        <v>15682.752339999999</v>
      </c>
      <c r="AY69" s="22">
        <v>3956.3520099999996</v>
      </c>
      <c r="AZ69" s="22">
        <v>0</v>
      </c>
      <c r="BA69" s="22">
        <v>0</v>
      </c>
      <c r="BB69" s="22">
        <v>11133.86426</v>
      </c>
      <c r="BC69" s="22">
        <v>9043.7312600000005</v>
      </c>
      <c r="BD69" s="22">
        <v>7883.1532100000004</v>
      </c>
      <c r="BE69" s="13">
        <v>7236.3752199999999</v>
      </c>
      <c r="BF69" s="13">
        <v>5987.1843177886603</v>
      </c>
      <c r="BG69" s="13">
        <v>4737.8155600000009</v>
      </c>
      <c r="BH69" s="13">
        <v>192054.78756999999</v>
      </c>
      <c r="BI69" s="13">
        <v>170782.40575999999</v>
      </c>
      <c r="BJ69" s="13">
        <v>144736.32114000001</v>
      </c>
      <c r="BK69" s="13">
        <v>121364.12521</v>
      </c>
      <c r="BL69" s="13">
        <v>96314.571309999999</v>
      </c>
      <c r="BM69" s="13">
        <v>180727.29785000003</v>
      </c>
      <c r="BN69" s="13">
        <v>158401.11112000002</v>
      </c>
      <c r="BO69" s="13">
        <v>136787.49326999998</v>
      </c>
      <c r="BP69" s="223">
        <v>113287.57065000001</v>
      </c>
      <c r="BQ69" s="22">
        <v>14625.000009999998</v>
      </c>
      <c r="BR69" s="22">
        <v>13500.000009999998</v>
      </c>
      <c r="BS69" s="22">
        <v>12375.000009999998</v>
      </c>
      <c r="BT69" s="22">
        <v>12834.106890000001</v>
      </c>
      <c r="BU69" s="22">
        <v>14383.97005</v>
      </c>
      <c r="BV69" s="22">
        <v>14422.81482</v>
      </c>
      <c r="BW69" s="13">
        <v>33618.532599999991</v>
      </c>
      <c r="BX69" s="13">
        <v>14800.244429999999</v>
      </c>
      <c r="BY69" s="13">
        <v>10000</v>
      </c>
      <c r="BZ69" s="13">
        <v>0</v>
      </c>
      <c r="CA69" s="22">
        <v>0</v>
      </c>
      <c r="CB69" s="22">
        <v>0</v>
      </c>
      <c r="CC69" s="22"/>
      <c r="CD69" s="22">
        <v>0</v>
      </c>
      <c r="CE69" s="22">
        <v>0</v>
      </c>
      <c r="CF69" s="22"/>
      <c r="CG69" s="13">
        <f t="shared" si="64"/>
        <v>25702</v>
      </c>
      <c r="CH69" s="13">
        <f t="shared" si="65"/>
        <v>77510.181290000008</v>
      </c>
      <c r="CI69" s="13">
        <f t="shared" si="66"/>
        <v>90048.518430000011</v>
      </c>
      <c r="CJ69" s="13">
        <f t="shared" si="67"/>
        <v>127480.92520999999</v>
      </c>
      <c r="CK69" s="13">
        <f t="shared" si="68"/>
        <v>98961</v>
      </c>
      <c r="CL69" s="13">
        <f t="shared" si="69"/>
        <v>92214</v>
      </c>
      <c r="CM69" s="13">
        <f t="shared" si="70"/>
        <v>50497</v>
      </c>
      <c r="CN69" s="13">
        <f t="shared" si="71"/>
        <v>35130</v>
      </c>
      <c r="CO69" s="13">
        <f t="shared" si="72"/>
        <v>17529.70738</v>
      </c>
      <c r="CP69" s="13">
        <f t="shared" si="73"/>
        <v>40026.746439999995</v>
      </c>
      <c r="CQ69" s="13">
        <f t="shared" si="74"/>
        <v>11953.93159</v>
      </c>
      <c r="CR69" s="13">
        <f t="shared" si="75"/>
        <v>3956.3520099999996</v>
      </c>
      <c r="CS69" s="13">
        <f t="shared" si="76"/>
        <v>9043.7312600000005</v>
      </c>
      <c r="CT69" s="13">
        <f t="shared" si="77"/>
        <v>4737.8155600000009</v>
      </c>
      <c r="CU69" s="13">
        <f t="shared" si="78"/>
        <v>121364.12521</v>
      </c>
      <c r="CV69" s="13">
        <f t="shared" si="79"/>
        <v>136787.49326999998</v>
      </c>
      <c r="CW69" s="13">
        <f t="shared" si="16"/>
        <v>12375.000009999998</v>
      </c>
      <c r="CX69" s="13">
        <f t="shared" si="92"/>
        <v>33618.532599999991</v>
      </c>
      <c r="CY69" s="13">
        <f t="shared" si="93"/>
        <v>0</v>
      </c>
      <c r="CZ69" s="13">
        <f t="shared" si="94"/>
        <v>0</v>
      </c>
    </row>
    <row r="70" spans="3:104">
      <c r="C70" s="12" t="str">
        <f>IF(Portfolio!$CE$3=SOURCE!$A$1,SOURCE!D184,SOURCE!E184)</f>
        <v>Parcelamento de impostos</v>
      </c>
      <c r="D70" s="22">
        <v>2238.3388799999998</v>
      </c>
      <c r="E70" s="13">
        <v>2215.3945600000002</v>
      </c>
      <c r="F70" s="13">
        <v>1911.8724399999999</v>
      </c>
      <c r="G70" s="13">
        <v>1927</v>
      </c>
      <c r="H70" s="13">
        <v>1880.7232900000001</v>
      </c>
      <c r="I70" s="13">
        <v>1849.0313200000001</v>
      </c>
      <c r="J70" s="13">
        <v>1806.6548300000002</v>
      </c>
      <c r="K70" s="13">
        <v>1755.4498899999999</v>
      </c>
      <c r="L70" s="13">
        <v>1717.8738899999998</v>
      </c>
      <c r="M70" s="13">
        <v>1671.2955200000001</v>
      </c>
      <c r="N70" s="13">
        <v>1623.2746599999998</v>
      </c>
      <c r="O70" s="13">
        <v>1573.91121</v>
      </c>
      <c r="P70" s="13">
        <v>1522</v>
      </c>
      <c r="Q70" s="13">
        <v>1464.4396299999999</v>
      </c>
      <c r="R70" s="128">
        <v>1415.0504900000001</v>
      </c>
      <c r="S70" s="129">
        <v>1359.28646</v>
      </c>
      <c r="T70" s="22">
        <v>1302.1373500000002</v>
      </c>
      <c r="U70" s="22">
        <v>1243.9033400000001</v>
      </c>
      <c r="V70" s="22">
        <v>1184</v>
      </c>
      <c r="W70" s="22">
        <v>1122</v>
      </c>
      <c r="X70" s="22">
        <v>1060</v>
      </c>
      <c r="Y70" s="22">
        <v>993</v>
      </c>
      <c r="Z70" s="22">
        <v>952</v>
      </c>
      <c r="AA70" s="22">
        <v>861</v>
      </c>
      <c r="AB70" s="22">
        <v>818</v>
      </c>
      <c r="AC70" s="22">
        <v>723</v>
      </c>
      <c r="AD70" s="22">
        <v>658</v>
      </c>
      <c r="AE70" s="22">
        <v>579</v>
      </c>
      <c r="AF70" s="22">
        <v>510</v>
      </c>
      <c r="AG70" s="22">
        <v>747.09971999999993</v>
      </c>
      <c r="AH70" s="22">
        <v>0</v>
      </c>
      <c r="AI70" s="22">
        <v>0</v>
      </c>
      <c r="AJ70" s="22"/>
      <c r="AK70" s="22">
        <v>0</v>
      </c>
      <c r="AL70" s="22">
        <v>0</v>
      </c>
      <c r="AM70" s="22">
        <v>0</v>
      </c>
      <c r="AN70" s="22">
        <v>0</v>
      </c>
      <c r="AO70" s="22">
        <v>0</v>
      </c>
      <c r="AP70" s="22">
        <v>0</v>
      </c>
      <c r="AQ70" s="22">
        <v>0</v>
      </c>
      <c r="AR70" s="22">
        <v>0</v>
      </c>
      <c r="AS70" s="22">
        <v>0</v>
      </c>
      <c r="AT70" s="22">
        <v>0</v>
      </c>
      <c r="AU70" s="22">
        <v>0</v>
      </c>
      <c r="AV70" s="22">
        <v>0</v>
      </c>
      <c r="AW70" s="22">
        <v>0</v>
      </c>
      <c r="AX70" s="22">
        <v>0</v>
      </c>
      <c r="AY70" s="22">
        <v>0</v>
      </c>
      <c r="AZ70" s="22">
        <v>0</v>
      </c>
      <c r="BA70" s="22">
        <v>0</v>
      </c>
      <c r="BB70" s="22">
        <v>0</v>
      </c>
      <c r="BC70" s="22">
        <v>0</v>
      </c>
      <c r="BD70" s="22">
        <v>0</v>
      </c>
      <c r="BE70" s="180">
        <v>0</v>
      </c>
      <c r="BF70" s="180">
        <v>0</v>
      </c>
      <c r="BG70" s="180">
        <v>0</v>
      </c>
      <c r="BH70" s="180">
        <v>0</v>
      </c>
      <c r="BI70" s="180">
        <v>0</v>
      </c>
      <c r="BJ70" s="180">
        <v>0</v>
      </c>
      <c r="BK70" s="180">
        <v>0</v>
      </c>
      <c r="BL70" s="180">
        <v>0</v>
      </c>
      <c r="BM70" s="13"/>
      <c r="BN70" s="13"/>
      <c r="BO70" s="13"/>
      <c r="BP70" s="223"/>
      <c r="BQ70" s="22"/>
      <c r="BR70" s="22"/>
      <c r="BS70" s="22"/>
      <c r="BT70" s="22">
        <v>0</v>
      </c>
      <c r="BU70" s="22"/>
      <c r="BV70" s="22"/>
      <c r="BW70" s="13"/>
      <c r="BX70" s="13"/>
      <c r="BY70" s="13"/>
      <c r="BZ70" s="13"/>
      <c r="CA70" s="22"/>
      <c r="CB70" s="22"/>
      <c r="CC70" s="22"/>
      <c r="CD70" s="22"/>
      <c r="CE70" s="22"/>
      <c r="CF70" s="22"/>
      <c r="CG70" s="13">
        <f t="shared" si="64"/>
        <v>1927</v>
      </c>
      <c r="CH70" s="13">
        <f t="shared" si="65"/>
        <v>1755.4498899999999</v>
      </c>
      <c r="CI70" s="13">
        <f t="shared" si="66"/>
        <v>1573.91121</v>
      </c>
      <c r="CJ70" s="13">
        <f t="shared" si="67"/>
        <v>1359.28646</v>
      </c>
      <c r="CK70" s="13">
        <f t="shared" si="68"/>
        <v>1122</v>
      </c>
      <c r="CL70" s="13">
        <f t="shared" si="69"/>
        <v>861</v>
      </c>
      <c r="CM70" s="13">
        <f t="shared" si="70"/>
        <v>579</v>
      </c>
      <c r="CN70" s="13">
        <f t="shared" si="71"/>
        <v>0</v>
      </c>
      <c r="CO70" s="13">
        <f t="shared" si="72"/>
        <v>0</v>
      </c>
      <c r="CP70" s="13">
        <f t="shared" si="73"/>
        <v>0</v>
      </c>
      <c r="CQ70" s="13">
        <f t="shared" si="74"/>
        <v>0</v>
      </c>
      <c r="CR70" s="13">
        <f t="shared" si="75"/>
        <v>0</v>
      </c>
      <c r="CS70" s="13">
        <f t="shared" si="76"/>
        <v>0</v>
      </c>
      <c r="CT70" s="13">
        <f t="shared" si="77"/>
        <v>0</v>
      </c>
      <c r="CU70" s="13">
        <f t="shared" si="78"/>
        <v>0</v>
      </c>
      <c r="CV70" s="13">
        <f t="shared" si="79"/>
        <v>0</v>
      </c>
      <c r="CW70" s="13">
        <f t="shared" si="16"/>
        <v>0</v>
      </c>
      <c r="CX70" s="13">
        <f t="shared" si="92"/>
        <v>0</v>
      </c>
      <c r="CY70" s="13">
        <f t="shared" si="93"/>
        <v>0</v>
      </c>
      <c r="CZ70" s="13">
        <f t="shared" si="94"/>
        <v>0</v>
      </c>
    </row>
    <row r="71" spans="3:104">
      <c r="C71" s="12" t="str">
        <f>IF(Portfolio!$CE$3=SOURCE!$A$1,SOURCE!D185,SOURCE!E185)</f>
        <v>Provisão para contingências</v>
      </c>
      <c r="D71" s="22">
        <v>18613.975419999999</v>
      </c>
      <c r="E71" s="13">
        <v>18328.5566</v>
      </c>
      <c r="F71" s="13">
        <v>18328.5566</v>
      </c>
      <c r="G71" s="130">
        <v>17231</v>
      </c>
      <c r="H71" s="13">
        <v>16873.115799999996</v>
      </c>
      <c r="I71" s="13">
        <v>16487.923160000002</v>
      </c>
      <c r="J71" s="13">
        <v>17271.394969999998</v>
      </c>
      <c r="K71" s="13">
        <v>3362.5753200000022</v>
      </c>
      <c r="L71" s="13">
        <v>3388.241360000005</v>
      </c>
      <c r="M71" s="13">
        <v>4727.8643700000011</v>
      </c>
      <c r="N71" s="13">
        <v>4238.6382349999994</v>
      </c>
      <c r="O71" s="13">
        <v>4570.7679200000021</v>
      </c>
      <c r="P71" s="13">
        <v>4552.0215499999995</v>
      </c>
      <c r="Q71" s="134">
        <v>4472</v>
      </c>
      <c r="R71" s="128">
        <v>4945.1054349999986</v>
      </c>
      <c r="S71" s="129">
        <v>21435</v>
      </c>
      <c r="T71" s="22">
        <v>22413</v>
      </c>
      <c r="U71" s="22">
        <v>22467</v>
      </c>
      <c r="V71" s="22">
        <v>22348</v>
      </c>
      <c r="W71" s="22">
        <v>21662</v>
      </c>
      <c r="X71" s="22">
        <v>21678</v>
      </c>
      <c r="Y71" s="22">
        <v>21425</v>
      </c>
      <c r="Z71" s="22">
        <v>21338</v>
      </c>
      <c r="AA71" s="22">
        <v>21360</v>
      </c>
      <c r="AB71" s="22">
        <v>21427</v>
      </c>
      <c r="AC71" s="22">
        <v>21343</v>
      </c>
      <c r="AD71" s="22">
        <v>24252</v>
      </c>
      <c r="AE71" s="22">
        <v>24663</v>
      </c>
      <c r="AF71" s="22">
        <v>22880</v>
      </c>
      <c r="AG71" s="22">
        <v>22740.417419999998</v>
      </c>
      <c r="AH71" s="22">
        <v>23920</v>
      </c>
      <c r="AI71" s="22">
        <v>24325</v>
      </c>
      <c r="AJ71" s="22">
        <v>24075.000865000002</v>
      </c>
      <c r="AK71" s="22">
        <v>21382.139685000002</v>
      </c>
      <c r="AL71" s="22">
        <v>21921.114855</v>
      </c>
      <c r="AM71" s="22">
        <v>15942.004524999998</v>
      </c>
      <c r="AN71" s="22">
        <v>10973.989455000001</v>
      </c>
      <c r="AO71" s="22">
        <v>9683.3899249999995</v>
      </c>
      <c r="AP71" s="22">
        <v>10233.899725000001</v>
      </c>
      <c r="AQ71" s="22">
        <v>9911.5963049999991</v>
      </c>
      <c r="AR71" s="22">
        <v>14642.572489584531</v>
      </c>
      <c r="AS71" s="22">
        <v>15707.522695</v>
      </c>
      <c r="AT71" s="22">
        <v>15081.186415</v>
      </c>
      <c r="AU71" s="22">
        <v>13831.190515</v>
      </c>
      <c r="AV71" s="22">
        <v>13329.574984999999</v>
      </c>
      <c r="AW71" s="22">
        <v>14861.255185</v>
      </c>
      <c r="AX71" s="22">
        <v>14626.680774999999</v>
      </c>
      <c r="AY71" s="22">
        <v>13552.374145</v>
      </c>
      <c r="AZ71" s="22">
        <v>11998.957965</v>
      </c>
      <c r="BA71" s="22">
        <v>13259.621695</v>
      </c>
      <c r="BB71" s="22">
        <v>13397.704894999999</v>
      </c>
      <c r="BC71" s="22">
        <v>12009.606230000001</v>
      </c>
      <c r="BD71" s="22">
        <v>12807.43261</v>
      </c>
      <c r="BE71" s="13">
        <v>12627.671399999999</v>
      </c>
      <c r="BF71" s="13">
        <v>12497.780100000002</v>
      </c>
      <c r="BG71" s="13">
        <v>11811.452789999999</v>
      </c>
      <c r="BH71" s="13">
        <v>11575.632250000001</v>
      </c>
      <c r="BI71" s="13">
        <v>12080.757970000001</v>
      </c>
      <c r="BJ71" s="13">
        <v>13387.550869999999</v>
      </c>
      <c r="BK71" s="13">
        <v>13457.378909999999</v>
      </c>
      <c r="BL71" s="13">
        <v>13425.486580000001</v>
      </c>
      <c r="BM71" s="13">
        <v>13891.64827</v>
      </c>
      <c r="BN71" s="13">
        <v>13065.240059999998</v>
      </c>
      <c r="BO71" s="13">
        <v>13755.09066</v>
      </c>
      <c r="BP71" s="223">
        <v>15603.44427</v>
      </c>
      <c r="BQ71" s="22">
        <v>17074.19728</v>
      </c>
      <c r="BR71" s="22">
        <v>18034.206409999995</v>
      </c>
      <c r="BS71" s="22">
        <v>16545.132299999997</v>
      </c>
      <c r="BT71" s="22">
        <v>13067.806120000001</v>
      </c>
      <c r="BU71" s="22">
        <v>13226.750759999997</v>
      </c>
      <c r="BV71" s="22">
        <v>11281.294129999998</v>
      </c>
      <c r="BW71" s="13">
        <v>19048.254519999999</v>
      </c>
      <c r="BX71" s="13">
        <v>19946.157289999999</v>
      </c>
      <c r="BY71" s="13">
        <v>12531.195539999999</v>
      </c>
      <c r="BZ71" s="13">
        <v>11563.44772</v>
      </c>
      <c r="CA71" s="22">
        <v>11201.19702</v>
      </c>
      <c r="CB71" s="22">
        <v>12579.67304</v>
      </c>
      <c r="CC71" s="22">
        <f>'[1]BAL DRE - RI'!$I$22</f>
        <v>8817.75684</v>
      </c>
      <c r="CD71" s="22">
        <v>10039.55551</v>
      </c>
      <c r="CE71" s="22">
        <v>9459.5674299999991</v>
      </c>
      <c r="CF71" s="22"/>
      <c r="CG71" s="13">
        <f t="shared" si="64"/>
        <v>17231</v>
      </c>
      <c r="CH71" s="13">
        <f t="shared" si="65"/>
        <v>3362.5753200000022</v>
      </c>
      <c r="CI71" s="13">
        <f t="shared" si="66"/>
        <v>4570.7679200000021</v>
      </c>
      <c r="CJ71" s="13">
        <f t="shared" si="67"/>
        <v>21435</v>
      </c>
      <c r="CK71" s="13">
        <f t="shared" si="68"/>
        <v>21662</v>
      </c>
      <c r="CL71" s="13">
        <f t="shared" si="69"/>
        <v>21360</v>
      </c>
      <c r="CM71" s="13">
        <f t="shared" si="70"/>
        <v>24663</v>
      </c>
      <c r="CN71" s="13">
        <f t="shared" si="71"/>
        <v>24325</v>
      </c>
      <c r="CO71" s="13">
        <f t="shared" si="72"/>
        <v>15942.004524999998</v>
      </c>
      <c r="CP71" s="13">
        <f t="shared" si="73"/>
        <v>9911.5963049999991</v>
      </c>
      <c r="CQ71" s="13">
        <f t="shared" si="74"/>
        <v>13831.190515</v>
      </c>
      <c r="CR71" s="13">
        <f t="shared" si="75"/>
        <v>13552.374145</v>
      </c>
      <c r="CS71" s="13">
        <f t="shared" si="76"/>
        <v>12009.606230000001</v>
      </c>
      <c r="CT71" s="13">
        <f t="shared" si="77"/>
        <v>11811.452789999999</v>
      </c>
      <c r="CU71" s="13">
        <f t="shared" si="78"/>
        <v>13457.378909999999</v>
      </c>
      <c r="CV71" s="13">
        <f t="shared" si="79"/>
        <v>13755.09066</v>
      </c>
      <c r="CW71" s="13">
        <f t="shared" si="16"/>
        <v>16545.132299999997</v>
      </c>
      <c r="CX71" s="13">
        <f t="shared" si="92"/>
        <v>19048.254519999999</v>
      </c>
      <c r="CY71" s="13">
        <f t="shared" si="93"/>
        <v>11201.19702</v>
      </c>
      <c r="CZ71" s="13">
        <f t="shared" si="94"/>
        <v>9459.5674299999991</v>
      </c>
    </row>
    <row r="72" spans="3:104">
      <c r="C72" s="12" t="str">
        <f>IF(Portfolio!$CE$3=SOURCE!$A$1,SOURCE!D186,SOURCE!E186)</f>
        <v>Receitas diferidas</v>
      </c>
      <c r="D72" s="13">
        <v>58047.090769000002</v>
      </c>
      <c r="E72" s="13">
        <v>54977.491439999998</v>
      </c>
      <c r="F72" s="13">
        <v>53362.400620000015</v>
      </c>
      <c r="G72" s="130">
        <v>57177</v>
      </c>
      <c r="H72" s="13">
        <v>64893.798750000002</v>
      </c>
      <c r="I72" s="13">
        <v>70023.330370000011</v>
      </c>
      <c r="J72" s="13">
        <v>81193.958240000007</v>
      </c>
      <c r="K72" s="13">
        <v>96381.334169999987</v>
      </c>
      <c r="L72" s="13">
        <v>110183.28022999999</v>
      </c>
      <c r="M72" s="13">
        <v>110506</v>
      </c>
      <c r="N72" s="13">
        <v>121478.95392</v>
      </c>
      <c r="O72" s="13">
        <v>105035.44614</v>
      </c>
      <c r="P72" s="13">
        <v>117186.12319</v>
      </c>
      <c r="Q72" s="13">
        <v>114695.86055000001</v>
      </c>
      <c r="R72" s="128">
        <v>97457.233030000003</v>
      </c>
      <c r="S72" s="129">
        <v>77697.820504999996</v>
      </c>
      <c r="T72" s="22">
        <v>67862.902390000003</v>
      </c>
      <c r="U72" s="22">
        <v>116820.67128</v>
      </c>
      <c r="V72" s="22">
        <v>116692</v>
      </c>
      <c r="W72" s="22">
        <v>141570</v>
      </c>
      <c r="X72" s="22">
        <v>152483</v>
      </c>
      <c r="Y72" s="22">
        <v>151454</v>
      </c>
      <c r="Z72" s="22">
        <v>168766</v>
      </c>
      <c r="AA72" s="22">
        <v>144511</v>
      </c>
      <c r="AB72" s="22">
        <v>137712</v>
      </c>
      <c r="AC72" s="22">
        <v>123854</v>
      </c>
      <c r="AD72" s="22">
        <v>105846</v>
      </c>
      <c r="AE72" s="22">
        <v>66790</v>
      </c>
      <c r="AF72" s="22">
        <v>44500</v>
      </c>
      <c r="AG72" s="22">
        <v>25877.185529999999</v>
      </c>
      <c r="AH72" s="22">
        <v>26976</v>
      </c>
      <c r="AI72" s="22">
        <v>45050</v>
      </c>
      <c r="AJ72" s="22">
        <v>48010.45181000002</v>
      </c>
      <c r="AK72" s="22">
        <v>37635.35012000001</v>
      </c>
      <c r="AL72" s="22">
        <v>13947.672710000003</v>
      </c>
      <c r="AM72" s="22">
        <v>10174.726005</v>
      </c>
      <c r="AN72" s="22">
        <v>4824.7001600000049</v>
      </c>
      <c r="AO72" s="22">
        <v>-769.38668000000905</v>
      </c>
      <c r="AP72" s="22">
        <v>-2316.9388600000102</v>
      </c>
      <c r="AQ72" s="22">
        <v>77406.687780000007</v>
      </c>
      <c r="AR72" s="22">
        <v>71934.770300000018</v>
      </c>
      <c r="AS72" s="22">
        <v>75849.697125000006</v>
      </c>
      <c r="AT72" s="22">
        <v>70524.296520000004</v>
      </c>
      <c r="AU72" s="22">
        <v>73528.056980000008</v>
      </c>
      <c r="AV72" s="22">
        <v>64490.671849999992</v>
      </c>
      <c r="AW72" s="22">
        <v>60805.753320000003</v>
      </c>
      <c r="AX72" s="22">
        <v>52750.260390000003</v>
      </c>
      <c r="AY72" s="22">
        <v>43830.5841</v>
      </c>
      <c r="AZ72" s="22">
        <v>40011.394365</v>
      </c>
      <c r="BA72" s="22">
        <v>38866.07153500001</v>
      </c>
      <c r="BB72" s="22">
        <v>38626.980790000001</v>
      </c>
      <c r="BC72" s="22">
        <v>37707.934905000002</v>
      </c>
      <c r="BD72" s="22">
        <v>46241.403565000001</v>
      </c>
      <c r="BE72" s="13">
        <v>52290.454156968248</v>
      </c>
      <c r="BF72" s="13">
        <v>55432.372510000008</v>
      </c>
      <c r="BG72" s="13">
        <v>56326.495590000006</v>
      </c>
      <c r="BH72" s="13">
        <v>59939.832844999997</v>
      </c>
      <c r="BI72" s="13">
        <v>57310.763975000009</v>
      </c>
      <c r="BJ72" s="13">
        <v>57884.210179999995</v>
      </c>
      <c r="BK72" s="13">
        <v>89861.206310000009</v>
      </c>
      <c r="BL72" s="13">
        <v>89861.206310000009</v>
      </c>
      <c r="BM72" s="13">
        <v>68346.766134999983</v>
      </c>
      <c r="BN72" s="13">
        <v>55359.680845000003</v>
      </c>
      <c r="BO72" s="13">
        <v>60033.968919999985</v>
      </c>
      <c r="BP72" s="223">
        <v>59129.267870000003</v>
      </c>
      <c r="BQ72" s="22">
        <v>55847.030760000001</v>
      </c>
      <c r="BR72" s="22">
        <v>55518.589429999993</v>
      </c>
      <c r="BS72" s="22">
        <v>52563.551665000006</v>
      </c>
      <c r="BT72" s="22">
        <v>48791.765175</v>
      </c>
      <c r="BU72" s="22">
        <v>46218.133365000002</v>
      </c>
      <c r="BV72" s="22">
        <v>47981.445359999998</v>
      </c>
      <c r="BW72" s="13">
        <v>45177.926780000002</v>
      </c>
      <c r="BX72" s="13">
        <v>42891.696000000004</v>
      </c>
      <c r="BY72" s="13">
        <v>39134.059560000002</v>
      </c>
      <c r="BZ72" s="13">
        <v>37562.992279999991</v>
      </c>
      <c r="CA72" s="22">
        <v>34020.428189999991</v>
      </c>
      <c r="CB72" s="22">
        <v>31991.768719999993</v>
      </c>
      <c r="CC72" s="22">
        <f>'[1]BAL DRE - RI'!$I$24</f>
        <v>29461.820519999997</v>
      </c>
      <c r="CD72" s="22">
        <v>25968.093309999997</v>
      </c>
      <c r="CE72" s="22">
        <v>29213.68464000001</v>
      </c>
      <c r="CF72" s="22"/>
      <c r="CG72" s="13">
        <f t="shared" si="64"/>
        <v>57177</v>
      </c>
      <c r="CH72" s="13">
        <f t="shared" si="65"/>
        <v>96381.334169999987</v>
      </c>
      <c r="CI72" s="13">
        <f t="shared" si="66"/>
        <v>105035.44614</v>
      </c>
      <c r="CJ72" s="13">
        <f t="shared" si="67"/>
        <v>77697.820504999996</v>
      </c>
      <c r="CK72" s="13">
        <f t="shared" si="68"/>
        <v>141570</v>
      </c>
      <c r="CL72" s="13">
        <f t="shared" si="69"/>
        <v>144511</v>
      </c>
      <c r="CM72" s="13">
        <f t="shared" si="70"/>
        <v>66790</v>
      </c>
      <c r="CN72" s="13">
        <f t="shared" si="71"/>
        <v>45050</v>
      </c>
      <c r="CO72" s="13">
        <f t="shared" si="72"/>
        <v>10174.726005</v>
      </c>
      <c r="CP72" s="13">
        <f t="shared" si="73"/>
        <v>77406.687780000007</v>
      </c>
      <c r="CQ72" s="13">
        <f t="shared" si="74"/>
        <v>73528.056980000008</v>
      </c>
      <c r="CR72" s="13">
        <f t="shared" si="75"/>
        <v>43830.5841</v>
      </c>
      <c r="CS72" s="13">
        <f t="shared" si="76"/>
        <v>37707.934905000002</v>
      </c>
      <c r="CT72" s="13">
        <f t="shared" si="77"/>
        <v>56326.495590000006</v>
      </c>
      <c r="CU72" s="13">
        <f t="shared" si="78"/>
        <v>89861.206310000009</v>
      </c>
      <c r="CV72" s="13">
        <f t="shared" si="79"/>
        <v>60033.968919999985</v>
      </c>
      <c r="CW72" s="13">
        <f t="shared" si="16"/>
        <v>52563.551665000006</v>
      </c>
      <c r="CX72" s="13">
        <f t="shared" si="92"/>
        <v>45177.926780000002</v>
      </c>
      <c r="CY72" s="13">
        <f t="shared" si="93"/>
        <v>34020.428189999991</v>
      </c>
      <c r="CZ72" s="13">
        <f t="shared" si="94"/>
        <v>29213.68464000001</v>
      </c>
    </row>
    <row r="73" spans="3:104">
      <c r="C73" s="12" t="str">
        <f>IF(Portfolio!$CE$3=SOURCE!$A$1,SOURCE!D187,SOURCE!E187)</f>
        <v>Adiantamentos de clientes</v>
      </c>
      <c r="D73" s="13">
        <v>0</v>
      </c>
      <c r="E73" s="13">
        <v>0</v>
      </c>
      <c r="F73" s="13">
        <v>0</v>
      </c>
      <c r="G73" s="130">
        <v>0</v>
      </c>
      <c r="H73" s="13">
        <v>0</v>
      </c>
      <c r="I73" s="13">
        <v>0</v>
      </c>
      <c r="J73" s="13">
        <v>0</v>
      </c>
      <c r="K73" s="13">
        <v>0</v>
      </c>
      <c r="L73" s="13">
        <v>0</v>
      </c>
      <c r="M73" s="13">
        <v>0</v>
      </c>
      <c r="N73" s="13">
        <v>0</v>
      </c>
      <c r="O73" s="13">
        <v>0</v>
      </c>
      <c r="P73" s="13">
        <v>0</v>
      </c>
      <c r="Q73" s="13">
        <v>0</v>
      </c>
      <c r="R73" s="128">
        <v>0</v>
      </c>
      <c r="S73" s="129">
        <v>0</v>
      </c>
      <c r="T73" s="22">
        <v>0</v>
      </c>
      <c r="U73" s="22">
        <v>0</v>
      </c>
      <c r="V73" s="22">
        <v>0</v>
      </c>
      <c r="W73" s="22">
        <v>0</v>
      </c>
      <c r="X73" s="22">
        <v>0</v>
      </c>
      <c r="Y73" s="22">
        <v>0</v>
      </c>
      <c r="Z73" s="22">
        <v>0</v>
      </c>
      <c r="AA73" s="22">
        <v>0</v>
      </c>
      <c r="AB73" s="22">
        <v>0</v>
      </c>
      <c r="AC73" s="22">
        <v>0</v>
      </c>
      <c r="AD73" s="22">
        <v>0</v>
      </c>
      <c r="AE73" s="22">
        <v>0</v>
      </c>
      <c r="AF73" s="22">
        <v>0</v>
      </c>
      <c r="AG73" s="22">
        <v>0</v>
      </c>
      <c r="AH73" s="22"/>
      <c r="AI73" s="22"/>
      <c r="AJ73" s="22"/>
      <c r="AK73" s="22"/>
      <c r="AL73" s="22"/>
      <c r="AM73" s="22"/>
      <c r="AN73" s="22"/>
      <c r="AO73" s="22">
        <v>0</v>
      </c>
      <c r="AP73" s="22"/>
      <c r="AQ73" s="22"/>
      <c r="AR73" s="22"/>
      <c r="AS73" s="22"/>
      <c r="AT73" s="22">
        <v>0</v>
      </c>
      <c r="AU73" s="22">
        <v>0</v>
      </c>
      <c r="AV73" s="22">
        <v>0</v>
      </c>
      <c r="AW73" s="22">
        <v>0</v>
      </c>
      <c r="AX73" s="22">
        <v>0</v>
      </c>
      <c r="AY73" s="22">
        <v>0</v>
      </c>
      <c r="AZ73" s="22">
        <v>0</v>
      </c>
      <c r="BA73" s="22">
        <v>0</v>
      </c>
      <c r="BB73" s="22">
        <v>88429.417860000001</v>
      </c>
      <c r="BC73" s="22">
        <v>88398.72785000001</v>
      </c>
      <c r="BD73" s="22">
        <v>88363.307859999986</v>
      </c>
      <c r="BE73" s="13">
        <v>88337.807860000001</v>
      </c>
      <c r="BF73" s="13">
        <v>88337.807860000001</v>
      </c>
      <c r="BG73" s="13">
        <v>88337.807860000001</v>
      </c>
      <c r="BH73" s="13">
        <v>89861.206310000009</v>
      </c>
      <c r="BI73" s="13">
        <v>89861.206310000009</v>
      </c>
      <c r="BJ73" s="13">
        <v>89861.206310000009</v>
      </c>
      <c r="BK73" s="13">
        <v>58331.766985000009</v>
      </c>
      <c r="BL73" s="13">
        <v>65458.54176</v>
      </c>
      <c r="BM73" s="13">
        <v>0</v>
      </c>
      <c r="BN73" s="13">
        <v>0</v>
      </c>
      <c r="BO73" s="13"/>
      <c r="BP73" s="223"/>
      <c r="BQ73" s="22"/>
      <c r="BR73" s="22"/>
      <c r="BS73" s="22"/>
      <c r="BT73" s="22"/>
      <c r="BU73" s="22"/>
      <c r="BV73" s="22"/>
      <c r="BW73" s="13"/>
      <c r="BX73" s="13"/>
      <c r="BY73" s="13"/>
      <c r="BZ73" s="13"/>
      <c r="CA73" s="22"/>
      <c r="CB73" s="22"/>
      <c r="CC73" s="22"/>
      <c r="CD73" s="22"/>
      <c r="CE73" s="22"/>
      <c r="CF73" s="22"/>
      <c r="CG73" s="13">
        <f t="shared" si="64"/>
        <v>0</v>
      </c>
      <c r="CH73" s="13">
        <f t="shared" si="65"/>
        <v>0</v>
      </c>
      <c r="CI73" s="13">
        <f t="shared" si="66"/>
        <v>0</v>
      </c>
      <c r="CJ73" s="13">
        <f t="shared" si="67"/>
        <v>0</v>
      </c>
      <c r="CK73" s="13">
        <f t="shared" si="68"/>
        <v>0</v>
      </c>
      <c r="CL73" s="13">
        <f t="shared" si="69"/>
        <v>0</v>
      </c>
      <c r="CM73" s="13">
        <f t="shared" si="70"/>
        <v>0</v>
      </c>
      <c r="CN73" s="13">
        <f t="shared" si="71"/>
        <v>0</v>
      </c>
      <c r="CO73" s="13">
        <f t="shared" si="72"/>
        <v>0</v>
      </c>
      <c r="CP73" s="13">
        <f t="shared" si="73"/>
        <v>0</v>
      </c>
      <c r="CQ73" s="13">
        <f t="shared" si="74"/>
        <v>0</v>
      </c>
      <c r="CR73" s="13">
        <f t="shared" si="75"/>
        <v>0</v>
      </c>
      <c r="CS73" s="13">
        <f t="shared" si="76"/>
        <v>88398.72785000001</v>
      </c>
      <c r="CT73" s="13">
        <f t="shared" si="77"/>
        <v>88337.807860000001</v>
      </c>
      <c r="CU73" s="13">
        <f t="shared" si="78"/>
        <v>58331.766985000009</v>
      </c>
      <c r="CV73" s="13">
        <f t="shared" si="79"/>
        <v>0</v>
      </c>
      <c r="CW73" s="13">
        <f t="shared" si="16"/>
        <v>0</v>
      </c>
      <c r="CX73" s="13">
        <f t="shared" si="92"/>
        <v>0</v>
      </c>
      <c r="CY73" s="13">
        <f t="shared" si="93"/>
        <v>0</v>
      </c>
      <c r="CZ73" s="13">
        <f t="shared" si="94"/>
        <v>0</v>
      </c>
    </row>
    <row r="74" spans="3:104">
      <c r="C74" s="12" t="str">
        <f>IF(Portfolio!$CE$3=SOURCE!$A$1,SOURCE!D188,SOURCE!E188)</f>
        <v>Outros</v>
      </c>
      <c r="D74" s="22">
        <v>0</v>
      </c>
      <c r="E74" s="22">
        <v>0</v>
      </c>
      <c r="F74" s="22">
        <v>0</v>
      </c>
      <c r="G74" s="22">
        <v>0</v>
      </c>
      <c r="H74" s="22">
        <v>0</v>
      </c>
      <c r="I74" s="22">
        <v>0</v>
      </c>
      <c r="J74" s="22">
        <v>0</v>
      </c>
      <c r="K74" s="22">
        <v>0</v>
      </c>
      <c r="L74" s="22">
        <v>0</v>
      </c>
      <c r="M74" s="22">
        <v>0</v>
      </c>
      <c r="N74" s="22">
        <v>0</v>
      </c>
      <c r="O74" s="22">
        <v>0</v>
      </c>
      <c r="P74" s="22">
        <v>0</v>
      </c>
      <c r="Q74" s="22">
        <v>0</v>
      </c>
      <c r="R74" s="22">
        <v>0</v>
      </c>
      <c r="S74" s="22">
        <v>0</v>
      </c>
      <c r="T74" s="22">
        <v>0</v>
      </c>
      <c r="U74" s="22">
        <v>0</v>
      </c>
      <c r="V74" s="22">
        <v>0</v>
      </c>
      <c r="W74" s="22">
        <v>0</v>
      </c>
      <c r="X74" s="22">
        <v>0</v>
      </c>
      <c r="Y74" s="22">
        <v>0</v>
      </c>
      <c r="Z74" s="22">
        <v>0</v>
      </c>
      <c r="AA74" s="22">
        <v>0</v>
      </c>
      <c r="AB74" s="22">
        <v>0</v>
      </c>
      <c r="AC74" s="22">
        <v>0</v>
      </c>
      <c r="AD74" s="22">
        <v>0</v>
      </c>
      <c r="AE74" s="22">
        <v>0</v>
      </c>
      <c r="AF74" s="22">
        <v>0</v>
      </c>
      <c r="AG74" s="22">
        <v>0</v>
      </c>
      <c r="AH74" s="22">
        <v>2638</v>
      </c>
      <c r="AI74" s="22">
        <v>595</v>
      </c>
      <c r="AJ74" s="22">
        <v>556.81939000000023</v>
      </c>
      <c r="AK74" s="22">
        <v>475.65108999999995</v>
      </c>
      <c r="AL74" s="22">
        <v>372.28485999999998</v>
      </c>
      <c r="AM74" s="22">
        <v>4.7902100000000001</v>
      </c>
      <c r="AN74" s="22">
        <v>5.0349500000000003</v>
      </c>
      <c r="AO74" s="22">
        <v>0</v>
      </c>
      <c r="AP74" s="22">
        <v>223.58606</v>
      </c>
      <c r="AQ74" s="22">
        <v>596.81879000000004</v>
      </c>
      <c r="AR74" s="22">
        <v>3481.4843900000001</v>
      </c>
      <c r="AS74" s="22">
        <v>8298.7533699999985</v>
      </c>
      <c r="AT74" s="22">
        <v>14357.4197</v>
      </c>
      <c r="AU74" s="22">
        <v>7277.1887000000006</v>
      </c>
      <c r="AV74" s="22">
        <v>33492.383679999999</v>
      </c>
      <c r="AW74" s="22">
        <v>36054.98487</v>
      </c>
      <c r="AX74" s="22">
        <v>46707.934870000005</v>
      </c>
      <c r="AY74" s="22">
        <v>35929.556849999994</v>
      </c>
      <c r="AZ74" s="22">
        <v>33676.843980000005</v>
      </c>
      <c r="BA74" s="22">
        <v>3347.5538600000004</v>
      </c>
      <c r="BB74" s="22">
        <v>2643.35088</v>
      </c>
      <c r="BC74" s="22">
        <v>36677.144760000003</v>
      </c>
      <c r="BD74" s="22">
        <v>30198.313999999998</v>
      </c>
      <c r="BE74" s="13">
        <v>44537.483329999995</v>
      </c>
      <c r="BF74" s="13">
        <v>25256.089689999997</v>
      </c>
      <c r="BG74" s="13">
        <v>41599.889459999999</v>
      </c>
      <c r="BH74" s="13">
        <v>2593.4256500000001</v>
      </c>
      <c r="BI74" s="13">
        <v>1697.86679</v>
      </c>
      <c r="BJ74" s="13">
        <v>21663.665540000002</v>
      </c>
      <c r="BK74" s="13">
        <v>20724.702350000003</v>
      </c>
      <c r="BL74" s="13">
        <v>11020.58915</v>
      </c>
      <c r="BM74" s="13">
        <v>7773.9601500000008</v>
      </c>
      <c r="BN74" s="13">
        <v>0</v>
      </c>
      <c r="BO74" s="13">
        <v>0</v>
      </c>
      <c r="BP74" s="223">
        <v>0</v>
      </c>
      <c r="BQ74" s="22">
        <v>0</v>
      </c>
      <c r="BR74" s="223"/>
      <c r="BS74" s="223">
        <v>195.0523</v>
      </c>
      <c r="BT74" s="22">
        <v>364.78733</v>
      </c>
      <c r="BU74" s="22">
        <v>1017.1604599999999</v>
      </c>
      <c r="BV74" s="22">
        <v>1234.5663100000002</v>
      </c>
      <c r="BW74" s="13">
        <v>1296.3454299999999</v>
      </c>
      <c r="BX74" s="13">
        <v>2590.01316</v>
      </c>
      <c r="BY74" s="13">
        <v>2554.7094900000002</v>
      </c>
      <c r="BZ74" s="13">
        <v>2519.4058200000004</v>
      </c>
      <c r="CA74" s="22">
        <v>2419.4058300000002</v>
      </c>
      <c r="CB74" s="22">
        <v>2319.4058399999999</v>
      </c>
      <c r="CC74" s="22">
        <f>'[1]BAL DRE - RI'!$I$21</f>
        <v>2219.4058499999996</v>
      </c>
      <c r="CD74" s="22">
        <v>1453.1935299999998</v>
      </c>
      <c r="CE74" s="22">
        <v>1353.19354</v>
      </c>
      <c r="CF74" s="22"/>
      <c r="CG74" s="13">
        <f t="shared" si="64"/>
        <v>0</v>
      </c>
      <c r="CH74" s="13">
        <f t="shared" si="65"/>
        <v>0</v>
      </c>
      <c r="CI74" s="13">
        <f t="shared" si="66"/>
        <v>0</v>
      </c>
      <c r="CJ74" s="13">
        <f t="shared" si="67"/>
        <v>0</v>
      </c>
      <c r="CK74" s="13">
        <f t="shared" si="68"/>
        <v>0</v>
      </c>
      <c r="CL74" s="13">
        <f t="shared" si="69"/>
        <v>0</v>
      </c>
      <c r="CM74" s="13">
        <f t="shared" si="70"/>
        <v>0</v>
      </c>
      <c r="CN74" s="13">
        <f t="shared" si="71"/>
        <v>595</v>
      </c>
      <c r="CO74" s="13">
        <f t="shared" si="72"/>
        <v>4.7902100000000001</v>
      </c>
      <c r="CP74" s="13">
        <f t="shared" si="73"/>
        <v>596.81879000000004</v>
      </c>
      <c r="CQ74" s="13">
        <f t="shared" si="74"/>
        <v>7277.1887000000006</v>
      </c>
      <c r="CR74" s="13">
        <f t="shared" si="75"/>
        <v>35929.556849999994</v>
      </c>
      <c r="CS74" s="13">
        <f t="shared" si="76"/>
        <v>36677.144760000003</v>
      </c>
      <c r="CT74" s="13">
        <f t="shared" si="77"/>
        <v>41599.889459999999</v>
      </c>
      <c r="CU74" s="13">
        <f t="shared" si="78"/>
        <v>20724.702350000003</v>
      </c>
      <c r="CV74" s="13">
        <f t="shared" si="79"/>
        <v>0</v>
      </c>
      <c r="CW74" s="13">
        <f t="shared" si="16"/>
        <v>195.0523</v>
      </c>
      <c r="CX74" s="13">
        <f t="shared" si="92"/>
        <v>1296.3454299999999</v>
      </c>
      <c r="CY74" s="13">
        <f t="shared" si="93"/>
        <v>2419.4058300000002</v>
      </c>
      <c r="CZ74" s="13">
        <f t="shared" si="94"/>
        <v>1353.19354</v>
      </c>
    </row>
    <row r="75" spans="3:104">
      <c r="C75" s="17" t="str">
        <f>IF(Portfolio!$CE$3=SOURCE!$A$1,SOURCE!D189,SOURCE!E189)</f>
        <v>Total do Passivo não Circulante</v>
      </c>
      <c r="D75" s="26">
        <f t="shared" ref="D75:BO75" si="95">SUM(D63:D74)</f>
        <v>127985.13647900001</v>
      </c>
      <c r="E75" s="26">
        <f t="shared" si="95"/>
        <v>390188.80168999993</v>
      </c>
      <c r="F75" s="26">
        <f t="shared" si="95"/>
        <v>164182.46167000002</v>
      </c>
      <c r="G75" s="26">
        <f t="shared" si="95"/>
        <v>182462</v>
      </c>
      <c r="H75" s="26">
        <f t="shared" si="95"/>
        <v>184585.10982999997</v>
      </c>
      <c r="I75" s="26">
        <f t="shared" si="95"/>
        <v>213044.23912999997</v>
      </c>
      <c r="J75" s="26">
        <f t="shared" si="95"/>
        <v>146668.47581</v>
      </c>
      <c r="K75" s="26">
        <f t="shared" si="95"/>
        <v>200978.49486000001</v>
      </c>
      <c r="L75" s="26">
        <f t="shared" si="95"/>
        <v>246594.08078000002</v>
      </c>
      <c r="M75" s="26">
        <f t="shared" si="95"/>
        <v>236509.67089000001</v>
      </c>
      <c r="N75" s="26">
        <f t="shared" si="95"/>
        <v>235685.287235</v>
      </c>
      <c r="O75" s="26">
        <f t="shared" si="95"/>
        <v>330140.48111000005</v>
      </c>
      <c r="P75" s="26">
        <f t="shared" si="95"/>
        <v>330978.88173999998</v>
      </c>
      <c r="Q75" s="26">
        <f t="shared" si="95"/>
        <v>448348.14603000006</v>
      </c>
      <c r="R75" s="135">
        <f t="shared" si="95"/>
        <v>461942.75498499995</v>
      </c>
      <c r="S75" s="135">
        <f t="shared" si="95"/>
        <v>458008.36040499998</v>
      </c>
      <c r="T75" s="26">
        <f t="shared" si="95"/>
        <v>530598.02404000005</v>
      </c>
      <c r="U75" s="26">
        <f t="shared" si="95"/>
        <v>471987.60700000002</v>
      </c>
      <c r="V75" s="26">
        <f t="shared" si="95"/>
        <v>463171</v>
      </c>
      <c r="W75" s="26">
        <f t="shared" si="95"/>
        <v>509693</v>
      </c>
      <c r="X75" s="26">
        <f t="shared" si="95"/>
        <v>539639</v>
      </c>
      <c r="Y75" s="26">
        <f t="shared" si="95"/>
        <v>626333</v>
      </c>
      <c r="Z75" s="26">
        <f t="shared" si="95"/>
        <v>737035</v>
      </c>
      <c r="AA75" s="26">
        <f t="shared" si="95"/>
        <v>1108584</v>
      </c>
      <c r="AB75" s="26">
        <f t="shared" si="95"/>
        <v>1331045</v>
      </c>
      <c r="AC75" s="26">
        <f t="shared" si="95"/>
        <v>1398846</v>
      </c>
      <c r="AD75" s="26">
        <f t="shared" si="95"/>
        <v>1564439</v>
      </c>
      <c r="AE75" s="26">
        <f t="shared" si="95"/>
        <v>1929744</v>
      </c>
      <c r="AF75" s="26">
        <f t="shared" si="95"/>
        <v>1875286</v>
      </c>
      <c r="AG75" s="26">
        <f t="shared" si="95"/>
        <v>1834999.7104274</v>
      </c>
      <c r="AH75" s="26">
        <f t="shared" si="95"/>
        <v>2134407</v>
      </c>
      <c r="AI75" s="26">
        <f t="shared" si="95"/>
        <v>2143487</v>
      </c>
      <c r="AJ75" s="26">
        <f t="shared" si="95"/>
        <v>2122051.2782700001</v>
      </c>
      <c r="AK75" s="26">
        <f t="shared" si="95"/>
        <v>2083148.3645450003</v>
      </c>
      <c r="AL75" s="26">
        <f t="shared" si="95"/>
        <v>1860770.066355</v>
      </c>
      <c r="AM75" s="26">
        <f t="shared" si="95"/>
        <v>2151746.0447049998</v>
      </c>
      <c r="AN75" s="26">
        <f t="shared" si="95"/>
        <v>2094223.394965</v>
      </c>
      <c r="AO75" s="26">
        <f t="shared" si="95"/>
        <v>2101809.0230299998</v>
      </c>
      <c r="AP75" s="26">
        <f t="shared" si="95"/>
        <v>1955526.2640399998</v>
      </c>
      <c r="AQ75" s="26">
        <f t="shared" si="95"/>
        <v>2332784.9293899997</v>
      </c>
      <c r="AR75" s="26">
        <f t="shared" si="95"/>
        <v>2327206.6641495842</v>
      </c>
      <c r="AS75" s="26">
        <f t="shared" si="95"/>
        <v>2350554.4093899997</v>
      </c>
      <c r="AT75" s="26">
        <f t="shared" si="95"/>
        <v>2657054.7177949995</v>
      </c>
      <c r="AU75" s="26">
        <f t="shared" si="95"/>
        <v>2825624.7234949996</v>
      </c>
      <c r="AV75" s="26">
        <f t="shared" si="95"/>
        <v>2850295.1227499996</v>
      </c>
      <c r="AW75" s="26">
        <f t="shared" si="95"/>
        <v>2831636.5202350002</v>
      </c>
      <c r="AX75" s="26">
        <f t="shared" si="95"/>
        <v>2946841.8970799996</v>
      </c>
      <c r="AY75" s="26">
        <f t="shared" si="95"/>
        <v>2784193.2504449999</v>
      </c>
      <c r="AZ75" s="26">
        <f t="shared" si="95"/>
        <v>2769564.8090899996</v>
      </c>
      <c r="BA75" s="26">
        <f t="shared" si="95"/>
        <v>3043454.0859599998</v>
      </c>
      <c r="BB75" s="26">
        <f t="shared" si="95"/>
        <v>3101595.07541</v>
      </c>
      <c r="BC75" s="26">
        <f t="shared" si="95"/>
        <v>2842895.1888099997</v>
      </c>
      <c r="BD75" s="26">
        <f t="shared" si="95"/>
        <v>2868466.936485</v>
      </c>
      <c r="BE75" s="136">
        <f t="shared" si="95"/>
        <v>3212862.6619969681</v>
      </c>
      <c r="BF75" s="136">
        <f t="shared" si="95"/>
        <v>3174829.1593627888</v>
      </c>
      <c r="BG75" s="136">
        <f t="shared" si="95"/>
        <v>3065203.1472499999</v>
      </c>
      <c r="BH75" s="136">
        <f t="shared" si="95"/>
        <v>3492581.2467200002</v>
      </c>
      <c r="BI75" s="136">
        <f t="shared" si="95"/>
        <v>3706147.529755</v>
      </c>
      <c r="BJ75" s="136">
        <f t="shared" si="95"/>
        <v>3782364.9766350002</v>
      </c>
      <c r="BK75" s="136">
        <f t="shared" si="95"/>
        <v>3359960.4334199997</v>
      </c>
      <c r="BL75" s="136">
        <f t="shared" si="95"/>
        <v>3074513.7319199992</v>
      </c>
      <c r="BM75" s="136">
        <f t="shared" si="95"/>
        <v>3531915.1372150006</v>
      </c>
      <c r="BN75" s="136">
        <f t="shared" si="95"/>
        <v>3577033.9126650002</v>
      </c>
      <c r="BO75" s="136">
        <f t="shared" si="95"/>
        <v>3242846.4667549995</v>
      </c>
      <c r="BP75" s="136">
        <f t="shared" ref="BP75:BX75" si="96">SUM(BP63:BP74)</f>
        <v>3193188.4073699997</v>
      </c>
      <c r="BQ75" s="18">
        <f t="shared" si="96"/>
        <v>2767732.4608700001</v>
      </c>
      <c r="BR75" s="18">
        <f t="shared" si="96"/>
        <v>2743954.5013450007</v>
      </c>
      <c r="BS75" s="18">
        <f t="shared" si="96"/>
        <v>3000381.6988400002</v>
      </c>
      <c r="BT75" s="18">
        <f t="shared" si="96"/>
        <v>2974857.313935</v>
      </c>
      <c r="BU75" s="18">
        <f t="shared" si="96"/>
        <v>2653268.4911050005</v>
      </c>
      <c r="BV75" s="18">
        <f t="shared" si="96"/>
        <v>2640374.7617699993</v>
      </c>
      <c r="BW75" s="136">
        <f t="shared" si="96"/>
        <v>3200721.8903799998</v>
      </c>
      <c r="BX75" s="136">
        <f t="shared" si="96"/>
        <v>3183712.6810900001</v>
      </c>
      <c r="BY75" s="136">
        <f t="shared" ref="BY75:CD75" si="97">SUM(BY63:BY74)</f>
        <v>3166200.6856099996</v>
      </c>
      <c r="BZ75" s="136">
        <f t="shared" si="97"/>
        <v>3584599.2542699999</v>
      </c>
      <c r="CA75" s="18">
        <f t="shared" si="97"/>
        <v>5322139.7791999998</v>
      </c>
      <c r="CB75" s="18">
        <f t="shared" si="97"/>
        <v>5328878.5592499999</v>
      </c>
      <c r="CC75" s="18">
        <f t="shared" si="97"/>
        <v>5014766.5182600003</v>
      </c>
      <c r="CD75" s="18">
        <f t="shared" si="97"/>
        <v>5353211.3762499997</v>
      </c>
      <c r="CE75" s="18">
        <f t="shared" ref="CE75" si="98">SUM(CE63:CE74)</f>
        <v>5263832.33072</v>
      </c>
      <c r="CF75" s="22"/>
      <c r="CG75" s="136">
        <f t="shared" si="64"/>
        <v>182462</v>
      </c>
      <c r="CH75" s="136">
        <f t="shared" si="65"/>
        <v>200978.49486000001</v>
      </c>
      <c r="CI75" s="136">
        <f t="shared" si="66"/>
        <v>330140.48111000005</v>
      </c>
      <c r="CJ75" s="136">
        <f t="shared" si="67"/>
        <v>458008.36040499998</v>
      </c>
      <c r="CK75" s="136">
        <f t="shared" si="68"/>
        <v>509693</v>
      </c>
      <c r="CL75" s="136">
        <f t="shared" si="69"/>
        <v>1108584</v>
      </c>
      <c r="CM75" s="136">
        <f t="shared" si="70"/>
        <v>1929744</v>
      </c>
      <c r="CN75" s="136">
        <f t="shared" si="71"/>
        <v>2143487</v>
      </c>
      <c r="CO75" s="136">
        <f t="shared" si="72"/>
        <v>2151746.0447049998</v>
      </c>
      <c r="CP75" s="136">
        <f t="shared" si="73"/>
        <v>2332784.9293899997</v>
      </c>
      <c r="CQ75" s="136">
        <f t="shared" si="74"/>
        <v>2825624.7234949996</v>
      </c>
      <c r="CR75" s="136">
        <f t="shared" si="75"/>
        <v>2784193.2504449999</v>
      </c>
      <c r="CS75" s="136">
        <f t="shared" si="76"/>
        <v>2842895.1888099997</v>
      </c>
      <c r="CT75" s="136">
        <f t="shared" si="77"/>
        <v>3065203.1472499999</v>
      </c>
      <c r="CU75" s="136">
        <f t="shared" si="78"/>
        <v>3359960.4334199997</v>
      </c>
      <c r="CV75" s="136">
        <f t="shared" si="79"/>
        <v>3242846.4667549995</v>
      </c>
      <c r="CW75" s="136">
        <f t="shared" ref="CW75:CW92" si="99">+BS75</f>
        <v>3000381.6988400002</v>
      </c>
      <c r="CX75" s="136">
        <f t="shared" si="92"/>
        <v>3200721.8903799998</v>
      </c>
      <c r="CY75" s="136">
        <f>CA75</f>
        <v>5322139.7791999998</v>
      </c>
      <c r="CZ75" s="136">
        <f>CE75</f>
        <v>5263832.33072</v>
      </c>
    </row>
    <row r="76" spans="3:104">
      <c r="D76" s="13"/>
      <c r="E76" s="13"/>
      <c r="F76" s="13"/>
      <c r="G76" s="13"/>
      <c r="H76" s="13"/>
      <c r="I76" s="13"/>
      <c r="J76" s="13"/>
      <c r="K76" s="37"/>
      <c r="L76" s="37"/>
      <c r="M76" s="37"/>
      <c r="N76" s="37"/>
      <c r="O76" s="38"/>
      <c r="P76" s="38"/>
      <c r="Q76" s="13"/>
      <c r="S76" s="4"/>
      <c r="T76" s="4"/>
      <c r="U76" s="4"/>
      <c r="V76" s="4"/>
      <c r="W76" s="4"/>
      <c r="X76" s="4"/>
      <c r="Y76" s="4"/>
      <c r="Z76" s="4"/>
      <c r="AA76" s="4"/>
      <c r="BA76" s="4" t="s">
        <v>33</v>
      </c>
      <c r="BM76" s="13"/>
      <c r="BN76" s="13"/>
      <c r="BO76" s="13"/>
      <c r="BS76" s="27">
        <v>0</v>
      </c>
      <c r="BT76" s="27"/>
      <c r="BU76" s="27"/>
      <c r="BV76" s="27"/>
      <c r="BW76" s="13"/>
      <c r="BX76" s="13"/>
      <c r="BY76" s="13"/>
      <c r="BZ76" s="13"/>
      <c r="CA76" s="22"/>
      <c r="CB76" s="22"/>
      <c r="CC76" s="22"/>
      <c r="CD76" s="22"/>
      <c r="CE76" s="22"/>
      <c r="CF76" s="22"/>
      <c r="CG76" s="13"/>
      <c r="CH76" s="13"/>
      <c r="CI76" s="13"/>
      <c r="CJ76" s="13"/>
      <c r="CK76" s="13"/>
      <c r="CL76" s="13"/>
      <c r="CM76" s="13"/>
      <c r="CN76" s="13"/>
      <c r="CO76" s="13"/>
      <c r="CP76" s="13"/>
      <c r="CQ76" s="13"/>
      <c r="CR76" s="13"/>
      <c r="CS76" s="13"/>
      <c r="CT76" s="13"/>
      <c r="CU76" s="13"/>
      <c r="CV76" s="13"/>
      <c r="CW76" s="13"/>
      <c r="CX76" s="13"/>
      <c r="CY76" s="13"/>
      <c r="CZ76" s="13"/>
    </row>
    <row r="77" spans="3:104">
      <c r="C77" s="56" t="str">
        <f>IF(Portfolio!$CE$3=SOURCE!$A$1,SOURCE!D191,SOURCE!E191)</f>
        <v>Participação dos acionistas minoritários</v>
      </c>
      <c r="D77" s="136">
        <v>87790.893533616196</v>
      </c>
      <c r="E77" s="136">
        <v>503.06187866027102</v>
      </c>
      <c r="F77" s="136">
        <v>78.622286345000006</v>
      </c>
      <c r="G77" s="137">
        <v>82.657962422799997</v>
      </c>
      <c r="H77" s="136">
        <v>905.917155095</v>
      </c>
      <c r="I77" s="136">
        <v>1235.8920505190001</v>
      </c>
      <c r="J77" s="136">
        <v>1279.62023796222</v>
      </c>
      <c r="K77" s="136">
        <v>1317.0002177137098</v>
      </c>
      <c r="L77" s="136">
        <v>1311.0706616769</v>
      </c>
      <c r="M77" s="136">
        <v>12915</v>
      </c>
      <c r="N77" s="136">
        <v>12913.999835545294</v>
      </c>
      <c r="O77" s="136">
        <v>12952.553685556022</v>
      </c>
      <c r="P77" s="136">
        <v>13077.025286561291</v>
      </c>
      <c r="Q77" s="136">
        <v>13018.9</v>
      </c>
      <c r="R77" s="138">
        <v>12679</v>
      </c>
      <c r="S77" s="131">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36">
        <v>0</v>
      </c>
      <c r="BF77" s="136">
        <v>0</v>
      </c>
      <c r="BG77" s="136">
        <v>0</v>
      </c>
      <c r="BH77" s="136">
        <v>0</v>
      </c>
      <c r="BI77" s="136">
        <v>0</v>
      </c>
      <c r="BJ77" s="136">
        <v>0</v>
      </c>
      <c r="BK77" s="136">
        <v>0</v>
      </c>
      <c r="BL77" s="18">
        <v>0</v>
      </c>
      <c r="BM77" s="13"/>
      <c r="BN77" s="13"/>
      <c r="BO77" s="13"/>
      <c r="BW77" s="13"/>
      <c r="BX77" s="13"/>
      <c r="BY77" s="13"/>
      <c r="BZ77" s="13"/>
      <c r="CA77" s="22"/>
      <c r="CB77" s="22"/>
      <c r="CC77" s="22"/>
      <c r="CD77" s="22"/>
      <c r="CE77" s="22"/>
      <c r="CF77" s="22"/>
      <c r="CG77" s="13">
        <f t="shared" si="64"/>
        <v>82.657962422799997</v>
      </c>
      <c r="CH77" s="13">
        <f t="shared" si="65"/>
        <v>1317.0002177137098</v>
      </c>
      <c r="CI77" s="13">
        <f t="shared" si="66"/>
        <v>12952.553685556022</v>
      </c>
      <c r="CJ77" s="13">
        <f t="shared" si="67"/>
        <v>0</v>
      </c>
      <c r="CK77" s="13">
        <f t="shared" si="68"/>
        <v>0</v>
      </c>
      <c r="CL77" s="13">
        <f t="shared" si="69"/>
        <v>0</v>
      </c>
      <c r="CM77" s="13">
        <f t="shared" si="70"/>
        <v>0</v>
      </c>
      <c r="CN77" s="13">
        <f t="shared" si="71"/>
        <v>0</v>
      </c>
      <c r="CO77" s="13">
        <f t="shared" si="72"/>
        <v>0</v>
      </c>
      <c r="CP77" s="13">
        <f t="shared" si="73"/>
        <v>0</v>
      </c>
      <c r="CQ77" s="13">
        <f t="shared" si="74"/>
        <v>0</v>
      </c>
      <c r="CR77" s="13">
        <f t="shared" si="75"/>
        <v>0</v>
      </c>
      <c r="CS77" s="13">
        <f t="shared" si="76"/>
        <v>0</v>
      </c>
      <c r="CT77" s="13">
        <f t="shared" si="77"/>
        <v>0</v>
      </c>
      <c r="CU77" s="13">
        <f t="shared" si="78"/>
        <v>0</v>
      </c>
      <c r="CV77" s="13">
        <f t="shared" si="79"/>
        <v>0</v>
      </c>
      <c r="CW77" s="13">
        <f t="shared" si="99"/>
        <v>0</v>
      </c>
      <c r="CX77" s="13">
        <f>+BW77</f>
        <v>0</v>
      </c>
      <c r="CY77" s="13">
        <f>+CA77</f>
        <v>0</v>
      </c>
      <c r="CZ77" s="13">
        <f>+CE77</f>
        <v>0</v>
      </c>
    </row>
    <row r="78" spans="3:104">
      <c r="D78" s="13"/>
      <c r="E78" s="13"/>
      <c r="F78" s="13"/>
      <c r="G78" s="13"/>
      <c r="H78" s="13"/>
      <c r="I78" s="13"/>
      <c r="J78" s="13"/>
      <c r="K78" s="13"/>
      <c r="L78" s="13"/>
      <c r="M78" s="13"/>
      <c r="N78" s="13"/>
      <c r="O78" s="13"/>
      <c r="P78" s="13"/>
      <c r="Q78" s="13"/>
      <c r="S78" s="4"/>
      <c r="T78" s="4"/>
      <c r="U78" s="4"/>
      <c r="V78" s="4"/>
      <c r="W78" s="4"/>
      <c r="X78" s="4"/>
      <c r="Y78" s="4"/>
      <c r="Z78" s="4"/>
      <c r="AA78" s="4"/>
      <c r="BM78" s="13"/>
      <c r="BN78" s="13"/>
      <c r="BO78" s="13"/>
      <c r="BW78" s="13"/>
      <c r="BX78" s="13"/>
      <c r="BY78" s="13"/>
      <c r="BZ78" s="13"/>
      <c r="CA78" s="22"/>
      <c r="CB78" s="22"/>
      <c r="CC78" s="22"/>
      <c r="CD78" s="22"/>
      <c r="CE78" s="22"/>
      <c r="CF78" s="22"/>
      <c r="CG78" s="13"/>
      <c r="CH78" s="13"/>
      <c r="CI78" s="13"/>
      <c r="CJ78" s="13"/>
      <c r="CK78" s="13"/>
      <c r="CL78" s="13"/>
      <c r="CM78" s="13"/>
      <c r="CN78" s="13"/>
      <c r="CO78" s="13"/>
      <c r="CP78" s="13"/>
      <c r="CQ78" s="13"/>
      <c r="CR78" s="13"/>
      <c r="CS78" s="13"/>
      <c r="CT78" s="13"/>
      <c r="CU78" s="13"/>
      <c r="CV78" s="13"/>
      <c r="CW78" s="13"/>
      <c r="CX78" s="13"/>
      <c r="CY78" s="13"/>
      <c r="CZ78" s="13"/>
    </row>
    <row r="79" spans="3:104">
      <c r="C79" s="56" t="str">
        <f>IF(Portfolio!$CE$3=SOURCE!$A$1,SOURCE!D193,SOURCE!E193)</f>
        <v>Patrimônio Líquido</v>
      </c>
      <c r="D79" s="13"/>
      <c r="E79" s="13"/>
      <c r="F79" s="13"/>
      <c r="G79" s="13"/>
      <c r="H79" s="13"/>
      <c r="I79" s="13"/>
      <c r="J79" s="13"/>
      <c r="K79" s="13"/>
      <c r="L79" s="13"/>
      <c r="M79" s="13"/>
      <c r="N79" s="13"/>
      <c r="O79" s="13"/>
      <c r="P79" s="13"/>
      <c r="Q79" s="13"/>
      <c r="S79" s="4"/>
      <c r="T79" s="4"/>
      <c r="U79" s="4"/>
      <c r="V79" s="4"/>
      <c r="W79" s="4"/>
      <c r="X79" s="4"/>
      <c r="Y79" s="4"/>
      <c r="Z79" s="4"/>
      <c r="AA79" s="4"/>
      <c r="BM79" s="13"/>
      <c r="BN79" s="13"/>
      <c r="BO79" s="13"/>
      <c r="BW79" s="13"/>
      <c r="BX79" s="13"/>
      <c r="BY79" s="13"/>
      <c r="BZ79" s="13"/>
      <c r="CA79" s="22"/>
      <c r="CB79" s="22"/>
      <c r="CC79" s="22"/>
      <c r="CD79" s="22"/>
      <c r="CE79" s="22"/>
      <c r="CF79" s="22"/>
      <c r="CG79" s="13"/>
      <c r="CH79" s="13"/>
      <c r="CI79" s="13"/>
      <c r="CJ79" s="13"/>
      <c r="CK79" s="13"/>
      <c r="CL79" s="13"/>
      <c r="CM79" s="13"/>
      <c r="CN79" s="13"/>
      <c r="CO79" s="13"/>
      <c r="CP79" s="13"/>
      <c r="CQ79" s="13"/>
      <c r="CR79" s="13"/>
      <c r="CS79" s="13"/>
      <c r="CT79" s="13"/>
      <c r="CU79" s="13"/>
      <c r="CV79" s="13"/>
      <c r="CW79" s="13"/>
      <c r="CX79" s="13"/>
      <c r="CY79" s="13"/>
      <c r="CZ79" s="13"/>
    </row>
    <row r="80" spans="3:104">
      <c r="C80" s="12" t="str">
        <f>IF(Portfolio!$CE$3=SOURCE!$A$1,SOURCE!D194,SOURCE!E194)</f>
        <v>Capital social</v>
      </c>
      <c r="D80" s="13">
        <v>160295.61600000004</v>
      </c>
      <c r="E80" s="13">
        <v>264419.05300000001</v>
      </c>
      <c r="F80" s="13">
        <v>264419.05300000001</v>
      </c>
      <c r="G80" s="13">
        <v>264419.05300000001</v>
      </c>
      <c r="H80" s="13">
        <v>264419.05300000001</v>
      </c>
      <c r="I80" s="13">
        <v>264419.05300000001</v>
      </c>
      <c r="J80" s="13">
        <v>952746.77800000005</v>
      </c>
      <c r="K80" s="13">
        <v>952746.77800000005</v>
      </c>
      <c r="L80" s="13">
        <v>952746.77800000005</v>
      </c>
      <c r="M80" s="13">
        <v>952746.77800000005</v>
      </c>
      <c r="N80" s="13">
        <v>952746.77800000005</v>
      </c>
      <c r="O80" s="13">
        <v>952746.77800000005</v>
      </c>
      <c r="P80" s="13">
        <v>952746.77800000005</v>
      </c>
      <c r="Q80" s="13">
        <v>952746.77800000005</v>
      </c>
      <c r="R80" s="128">
        <v>1641746.7779999999</v>
      </c>
      <c r="S80" s="129">
        <v>1745096.7779999999</v>
      </c>
      <c r="T80" s="22">
        <v>1761662.1473800002</v>
      </c>
      <c r="U80" s="22">
        <v>1761662.1473800002</v>
      </c>
      <c r="V80" s="22">
        <v>1761662</v>
      </c>
      <c r="W80" s="22">
        <v>1761662</v>
      </c>
      <c r="X80" s="22">
        <v>1761662</v>
      </c>
      <c r="Y80" s="22">
        <v>1761662</v>
      </c>
      <c r="Z80" s="22">
        <v>1761662</v>
      </c>
      <c r="AA80" s="22">
        <v>1761662</v>
      </c>
      <c r="AB80" s="22">
        <v>1761662</v>
      </c>
      <c r="AC80" s="22">
        <v>1761662</v>
      </c>
      <c r="AD80" s="22">
        <v>1761662</v>
      </c>
      <c r="AE80" s="22">
        <v>1761662</v>
      </c>
      <c r="AF80" s="22">
        <v>1761662</v>
      </c>
      <c r="AG80" s="22">
        <v>2388062.14738</v>
      </c>
      <c r="AH80" s="22">
        <v>2388062</v>
      </c>
      <c r="AI80" s="22">
        <v>2388062</v>
      </c>
      <c r="AJ80" s="22">
        <v>2388062.14738</v>
      </c>
      <c r="AK80" s="22">
        <v>2388062.14738</v>
      </c>
      <c r="AL80" s="22">
        <v>2388062.14738</v>
      </c>
      <c r="AM80" s="22">
        <v>2388062.14738</v>
      </c>
      <c r="AN80" s="22">
        <v>2388062.14738</v>
      </c>
      <c r="AO80" s="22">
        <v>2388062</v>
      </c>
      <c r="AP80" s="22">
        <v>2388062</v>
      </c>
      <c r="AQ80" s="22">
        <v>2388062.14738</v>
      </c>
      <c r="AR80" s="22">
        <v>2388062.14738</v>
      </c>
      <c r="AS80" s="22">
        <v>2388061.5473799999</v>
      </c>
      <c r="AT80" s="22">
        <v>2388062.14738</v>
      </c>
      <c r="AU80" s="22">
        <v>2388062.14738</v>
      </c>
      <c r="AV80" s="22">
        <v>2988062.1908800001</v>
      </c>
      <c r="AW80" s="22">
        <v>2988062</v>
      </c>
      <c r="AX80" s="22">
        <v>2988062.1908800001</v>
      </c>
      <c r="AY80" s="22">
        <v>2988062.1908800001</v>
      </c>
      <c r="AZ80" s="22">
        <v>2988062.1908799997</v>
      </c>
      <c r="BA80" s="22">
        <v>2988062.1908799997</v>
      </c>
      <c r="BB80" s="22">
        <v>2988062.1908799997</v>
      </c>
      <c r="BC80" s="22">
        <v>2988062.1908799997</v>
      </c>
      <c r="BD80" s="22">
        <v>2988062.1908799997</v>
      </c>
      <c r="BE80" s="13">
        <v>2988062.1908800001</v>
      </c>
      <c r="BF80" s="13">
        <v>2988062.1908799997</v>
      </c>
      <c r="BG80" s="13">
        <v>2988062.1908799997</v>
      </c>
      <c r="BH80" s="13">
        <v>2988062.1908800001</v>
      </c>
      <c r="BI80" s="13">
        <v>2988062.1908800001</v>
      </c>
      <c r="BJ80" s="13">
        <v>2988062.1908800001</v>
      </c>
      <c r="BK80" s="13">
        <v>2988062.1908800001</v>
      </c>
      <c r="BL80" s="13">
        <v>2988062</v>
      </c>
      <c r="BM80" s="13">
        <v>2988062.1908800001</v>
      </c>
      <c r="BN80" s="13">
        <v>2988062.1908800001</v>
      </c>
      <c r="BO80" s="13">
        <v>2988062.1908800001</v>
      </c>
      <c r="BP80" s="13">
        <v>2988062.1908800001</v>
      </c>
      <c r="BQ80" s="22">
        <v>2988062.1908800001</v>
      </c>
      <c r="BR80" s="22">
        <v>2988062.1908800001</v>
      </c>
      <c r="BS80" s="22">
        <v>2988062.1908800001</v>
      </c>
      <c r="BT80" s="22">
        <v>2988062.1908800001</v>
      </c>
      <c r="BU80" s="22">
        <v>2988062.1908800001</v>
      </c>
      <c r="BV80" s="22">
        <v>2988062.1908800001</v>
      </c>
      <c r="BW80" s="13">
        <v>2988062.1908800001</v>
      </c>
      <c r="BX80" s="13">
        <v>2988062.1908800001</v>
      </c>
      <c r="BY80" s="13">
        <v>3158062.1908800001</v>
      </c>
      <c r="BZ80" s="13">
        <v>3158062.1908800001</v>
      </c>
      <c r="CA80" s="22">
        <v>3158062.1908800001</v>
      </c>
      <c r="CB80" s="22">
        <v>3158062.1908800001</v>
      </c>
      <c r="CC80" s="22">
        <f>'[1]BAL DRE - RI'!$I$27</f>
        <v>3158062.1908800001</v>
      </c>
      <c r="CD80" s="22">
        <v>3158062.1908800001</v>
      </c>
      <c r="CE80" s="22">
        <v>3158062.1908800011</v>
      </c>
      <c r="CF80" s="22"/>
      <c r="CG80" s="13">
        <f t="shared" si="64"/>
        <v>264419.05300000001</v>
      </c>
      <c r="CH80" s="13">
        <f t="shared" si="65"/>
        <v>952746.77800000005</v>
      </c>
      <c r="CI80" s="13">
        <f t="shared" si="66"/>
        <v>952746.77800000005</v>
      </c>
      <c r="CJ80" s="13">
        <f t="shared" si="67"/>
        <v>1745096.7779999999</v>
      </c>
      <c r="CK80" s="13">
        <f t="shared" si="68"/>
        <v>1761662</v>
      </c>
      <c r="CL80" s="13">
        <f t="shared" si="69"/>
        <v>1761662</v>
      </c>
      <c r="CM80" s="13">
        <f t="shared" si="70"/>
        <v>1761662</v>
      </c>
      <c r="CN80" s="13">
        <f t="shared" si="71"/>
        <v>2388062</v>
      </c>
      <c r="CO80" s="13">
        <f t="shared" si="72"/>
        <v>2388062.14738</v>
      </c>
      <c r="CP80" s="13">
        <f t="shared" si="73"/>
        <v>2388062.14738</v>
      </c>
      <c r="CQ80" s="13">
        <f t="shared" si="74"/>
        <v>2388062.14738</v>
      </c>
      <c r="CR80" s="13">
        <f t="shared" si="75"/>
        <v>2988062.1908800001</v>
      </c>
      <c r="CS80" s="13">
        <f t="shared" si="76"/>
        <v>2988062.1908799997</v>
      </c>
      <c r="CT80" s="13">
        <f t="shared" si="77"/>
        <v>2988062.1908799997</v>
      </c>
      <c r="CU80" s="13">
        <f t="shared" si="78"/>
        <v>2988062.1908800001</v>
      </c>
      <c r="CV80" s="13">
        <f t="shared" si="79"/>
        <v>2988062.1908800001</v>
      </c>
      <c r="CW80" s="13">
        <f t="shared" si="99"/>
        <v>2988062.1908800001</v>
      </c>
      <c r="CX80" s="13">
        <f t="shared" ref="CX80:CX92" si="100">BW80</f>
        <v>2988062.1908800001</v>
      </c>
      <c r="CY80" s="13">
        <f>CA80</f>
        <v>3158062.1908800001</v>
      </c>
      <c r="CZ80" s="13">
        <f>CE80</f>
        <v>3158062.1908800011</v>
      </c>
    </row>
    <row r="81" spans="3:104">
      <c r="C81" s="12" t="str">
        <f>IF(Portfolio!$CE$3=SOURCE!$A$1,SOURCE!D195,SOURCE!E195)</f>
        <v>Reservas de capital</v>
      </c>
      <c r="D81" s="13">
        <v>0</v>
      </c>
      <c r="E81" s="13">
        <v>745877.10288999998</v>
      </c>
      <c r="F81" s="13">
        <v>745877.10288999998</v>
      </c>
      <c r="G81" s="13">
        <v>745877.10288999998</v>
      </c>
      <c r="H81" s="13">
        <v>745877.10288999998</v>
      </c>
      <c r="I81" s="13">
        <v>932424.79648999998</v>
      </c>
      <c r="J81" s="13">
        <v>932424.79648999998</v>
      </c>
      <c r="K81" s="13">
        <v>932424.79648999998</v>
      </c>
      <c r="L81" s="13">
        <v>932424.79648999998</v>
      </c>
      <c r="M81" s="13">
        <v>932424.79648999998</v>
      </c>
      <c r="N81" s="13">
        <v>932424.79648999998</v>
      </c>
      <c r="O81" s="13">
        <v>958276.19128999999</v>
      </c>
      <c r="P81" s="13">
        <v>958786.41847999999</v>
      </c>
      <c r="Q81" s="13">
        <v>959593.23048999999</v>
      </c>
      <c r="R81" s="128">
        <v>960644</v>
      </c>
      <c r="S81" s="129">
        <v>961691.33962999994</v>
      </c>
      <c r="T81" s="22">
        <v>962855</v>
      </c>
      <c r="U81" s="22">
        <v>966152.67788999993</v>
      </c>
      <c r="V81" s="22">
        <v>967535</v>
      </c>
      <c r="W81" s="22">
        <v>969186</v>
      </c>
      <c r="X81" s="22">
        <v>970414</v>
      </c>
      <c r="Y81" s="22">
        <v>966239</v>
      </c>
      <c r="Z81" s="22">
        <v>968237</v>
      </c>
      <c r="AA81" s="22">
        <v>968403</v>
      </c>
      <c r="AB81" s="22">
        <v>969120</v>
      </c>
      <c r="AC81" s="22">
        <v>960997</v>
      </c>
      <c r="AD81" s="22">
        <v>962947</v>
      </c>
      <c r="AE81" s="22">
        <v>965271</v>
      </c>
      <c r="AF81" s="22">
        <v>967597</v>
      </c>
      <c r="AG81" s="22">
        <v>959011.88879999996</v>
      </c>
      <c r="AH81" s="22">
        <v>871918</v>
      </c>
      <c r="AI81" s="22">
        <v>963954</v>
      </c>
      <c r="AJ81" s="22">
        <v>967038.68854</v>
      </c>
      <c r="AK81" s="22">
        <v>965144</v>
      </c>
      <c r="AL81" s="22">
        <v>962077.23510000005</v>
      </c>
      <c r="AM81" s="22">
        <v>966085.18706999999</v>
      </c>
      <c r="AN81" s="22">
        <v>966449.32872999995</v>
      </c>
      <c r="AO81" s="22">
        <v>967597</v>
      </c>
      <c r="AP81" s="22">
        <v>970236</v>
      </c>
      <c r="AQ81" s="22">
        <v>972873.49</v>
      </c>
      <c r="AR81" s="22">
        <v>975133.6</v>
      </c>
      <c r="AS81" s="22">
        <v>977999.58852999995</v>
      </c>
      <c r="AT81" s="22">
        <v>982078</v>
      </c>
      <c r="AU81" s="22">
        <v>983540.35221856274</v>
      </c>
      <c r="AV81" s="22">
        <v>985336</v>
      </c>
      <c r="AW81" s="22">
        <v>990434</v>
      </c>
      <c r="AX81" s="22">
        <v>993964.61846000003</v>
      </c>
      <c r="AY81" s="22">
        <v>994390</v>
      </c>
      <c r="AZ81" s="22">
        <v>993977.49</v>
      </c>
      <c r="BA81" s="22">
        <v>994130.08518699603</v>
      </c>
      <c r="BB81" s="22">
        <v>996471</v>
      </c>
      <c r="BC81" s="22">
        <v>999982.57859000005</v>
      </c>
      <c r="BD81" s="22">
        <v>1003515</v>
      </c>
      <c r="BE81" s="13">
        <v>1007835</v>
      </c>
      <c r="BF81" s="13">
        <v>1011545</v>
      </c>
      <c r="BG81" s="13">
        <v>1017475.29061</v>
      </c>
      <c r="BH81" s="13">
        <v>1026024.72724</v>
      </c>
      <c r="BI81" s="13">
        <v>1033345</v>
      </c>
      <c r="BJ81" s="13">
        <v>1020001.6431480203</v>
      </c>
      <c r="BK81" s="13">
        <v>1028113.4896999999</v>
      </c>
      <c r="BL81" s="13">
        <v>1036225</v>
      </c>
      <c r="BM81" s="13">
        <v>1044335.9844599999</v>
      </c>
      <c r="BN81" s="13">
        <v>1041346.54813</v>
      </c>
      <c r="BO81" s="13">
        <v>1042467.7260799999</v>
      </c>
      <c r="BP81" s="13">
        <v>1051230.91866</v>
      </c>
      <c r="BQ81" s="27">
        <v>1062489.24618</v>
      </c>
      <c r="BR81" s="27">
        <v>1060471.0459599998</v>
      </c>
      <c r="BS81" s="27">
        <v>1048060.84503</v>
      </c>
      <c r="BT81" s="22">
        <v>1056845.7300799999</v>
      </c>
      <c r="BU81" s="22">
        <v>1070393.5344200002</v>
      </c>
      <c r="BV81" s="22">
        <v>1070161.7667981302</v>
      </c>
      <c r="BW81" s="13">
        <v>1050939.4034899997</v>
      </c>
      <c r="BX81" s="13">
        <v>1049099.8566599998</v>
      </c>
      <c r="BY81" s="13">
        <v>1063431.91607</v>
      </c>
      <c r="BZ81" s="13">
        <v>1076392.0872800001</v>
      </c>
      <c r="CA81" s="22">
        <v>128322.25567999986</v>
      </c>
      <c r="CB81" s="22">
        <v>107164.86337999956</v>
      </c>
      <c r="CC81" s="22">
        <f>'[1]BAL DRE - RI'!$I$28</f>
        <v>121519.97847999951</v>
      </c>
      <c r="CD81" s="22">
        <v>133825.41401999962</v>
      </c>
      <c r="CE81" s="22">
        <v>125644.89575999948</v>
      </c>
      <c r="CF81" s="22"/>
      <c r="CG81" s="13">
        <f t="shared" si="64"/>
        <v>745877.10288999998</v>
      </c>
      <c r="CH81" s="13">
        <f t="shared" si="65"/>
        <v>932424.79648999998</v>
      </c>
      <c r="CI81" s="13">
        <f t="shared" si="66"/>
        <v>958276.19128999999</v>
      </c>
      <c r="CJ81" s="13">
        <f t="shared" si="67"/>
        <v>961691.33962999994</v>
      </c>
      <c r="CK81" s="13">
        <f t="shared" si="68"/>
        <v>969186</v>
      </c>
      <c r="CL81" s="13">
        <f t="shared" si="69"/>
        <v>968403</v>
      </c>
      <c r="CM81" s="13">
        <f t="shared" si="70"/>
        <v>965271</v>
      </c>
      <c r="CN81" s="13">
        <f t="shared" si="71"/>
        <v>963954</v>
      </c>
      <c r="CO81" s="13">
        <f t="shared" si="72"/>
        <v>966085.18706999999</v>
      </c>
      <c r="CP81" s="13">
        <f t="shared" si="73"/>
        <v>972873.49</v>
      </c>
      <c r="CQ81" s="13">
        <f t="shared" si="74"/>
        <v>983540.35221856274</v>
      </c>
      <c r="CR81" s="13">
        <f t="shared" si="75"/>
        <v>994390</v>
      </c>
      <c r="CS81" s="13">
        <f t="shared" si="76"/>
        <v>999982.57859000005</v>
      </c>
      <c r="CT81" s="13">
        <f t="shared" si="77"/>
        <v>1017475.29061</v>
      </c>
      <c r="CU81" s="13">
        <f t="shared" si="78"/>
        <v>1028113.4896999999</v>
      </c>
      <c r="CV81" s="13">
        <f t="shared" si="79"/>
        <v>1042467.7260799999</v>
      </c>
      <c r="CW81" s="13">
        <f t="shared" si="99"/>
        <v>1048060.84503</v>
      </c>
      <c r="CX81" s="13">
        <f t="shared" si="100"/>
        <v>1050939.4034899997</v>
      </c>
      <c r="CY81" s="13">
        <f t="shared" ref="CY81:CY89" si="101">CA81</f>
        <v>128322.25567999986</v>
      </c>
      <c r="CZ81" s="13">
        <f t="shared" ref="CZ81:CZ89" si="102">CE81</f>
        <v>125644.89575999948</v>
      </c>
    </row>
    <row r="82" spans="3:104">
      <c r="C82" s="12" t="str">
        <f>IF(Portfolio!$CE$3=SOURCE!$A$1,SOURCE!D196,SOURCE!E196)</f>
        <v>Reserva de lucros</v>
      </c>
      <c r="D82" s="13">
        <v>0</v>
      </c>
      <c r="E82" s="13">
        <v>0</v>
      </c>
      <c r="F82" s="13">
        <v>0</v>
      </c>
      <c r="G82" s="13">
        <v>0</v>
      </c>
      <c r="H82" s="13">
        <v>0</v>
      </c>
      <c r="I82" s="13">
        <v>0</v>
      </c>
      <c r="J82" s="13">
        <v>0</v>
      </c>
      <c r="K82" s="13">
        <v>0</v>
      </c>
      <c r="L82" s="13">
        <v>0</v>
      </c>
      <c r="M82" s="13">
        <v>0</v>
      </c>
      <c r="N82" s="13">
        <v>0</v>
      </c>
      <c r="O82" s="13">
        <v>22083.6895</v>
      </c>
      <c r="P82" s="13">
        <v>22473</v>
      </c>
      <c r="Q82" s="13">
        <v>21673.4</v>
      </c>
      <c r="R82" s="128">
        <v>21292</v>
      </c>
      <c r="S82" s="129">
        <v>122408</v>
      </c>
      <c r="T82" s="22">
        <v>169263</v>
      </c>
      <c r="U82" s="22">
        <v>201125</v>
      </c>
      <c r="V82" s="22">
        <v>102192</v>
      </c>
      <c r="W82" s="22">
        <v>268060</v>
      </c>
      <c r="X82" s="22">
        <v>330619</v>
      </c>
      <c r="Y82" s="22">
        <v>340062</v>
      </c>
      <c r="Z82" s="22">
        <v>405958</v>
      </c>
      <c r="AA82" s="22">
        <v>414101</v>
      </c>
      <c r="AB82" s="22">
        <v>414228</v>
      </c>
      <c r="AC82" s="22">
        <v>365381</v>
      </c>
      <c r="AD82" s="22">
        <v>365536</v>
      </c>
      <c r="AE82" s="22">
        <v>626696</v>
      </c>
      <c r="AF82" s="22">
        <v>568725</v>
      </c>
      <c r="AG82" s="22">
        <v>570279.89869999979</v>
      </c>
      <c r="AH82" s="22">
        <v>570280</v>
      </c>
      <c r="AI82" s="22">
        <v>717861</v>
      </c>
      <c r="AJ82" s="22">
        <v>719226.44409999903</v>
      </c>
      <c r="AK82" s="22">
        <v>719221.97805000003</v>
      </c>
      <c r="AL82" s="22">
        <v>719223.58390379418</v>
      </c>
      <c r="AM82" s="22">
        <v>932423.47150999994</v>
      </c>
      <c r="AN82" s="22">
        <v>932423.185614435</v>
      </c>
      <c r="AO82" s="22">
        <v>912529</v>
      </c>
      <c r="AP82" s="22">
        <v>912529</v>
      </c>
      <c r="AQ82" s="22">
        <v>1053636.9999999986</v>
      </c>
      <c r="AR82" s="22">
        <v>1053636.9999999986</v>
      </c>
      <c r="AS82" s="22">
        <v>1053637.0122199999</v>
      </c>
      <c r="AT82" s="22">
        <v>1053637</v>
      </c>
      <c r="AU82" s="22">
        <v>1270179</v>
      </c>
      <c r="AV82" s="22">
        <v>1270179</v>
      </c>
      <c r="AW82" s="22">
        <v>1270179</v>
      </c>
      <c r="AX82" s="22">
        <v>1270178.9021699999</v>
      </c>
      <c r="AY82" s="22">
        <v>1400232</v>
      </c>
      <c r="AZ82" s="22">
        <v>1400231.5190500002</v>
      </c>
      <c r="BA82" s="22">
        <v>1400231.5190500002</v>
      </c>
      <c r="BB82" s="22">
        <v>1400231.5190500002</v>
      </c>
      <c r="BC82" s="22">
        <v>1613705.9190799999</v>
      </c>
      <c r="BD82" s="22">
        <v>1613707.9190799999</v>
      </c>
      <c r="BE82" s="13">
        <v>1613708</v>
      </c>
      <c r="BF82" s="13">
        <v>1613707.51908</v>
      </c>
      <c r="BG82" s="13">
        <v>1804831</v>
      </c>
      <c r="BH82" s="13">
        <v>1804831</v>
      </c>
      <c r="BI82" s="13">
        <v>1804831</v>
      </c>
      <c r="BJ82" s="13">
        <v>1804831</v>
      </c>
      <c r="BK82" s="13">
        <v>2499901.2028500005</v>
      </c>
      <c r="BL82" s="13">
        <v>2499901</v>
      </c>
      <c r="BM82" s="13">
        <v>2499899.4189899997</v>
      </c>
      <c r="BN82" s="13">
        <v>2499900.6189900003</v>
      </c>
      <c r="BO82" s="13">
        <v>2658229.4504999998</v>
      </c>
      <c r="BP82" s="13">
        <v>2658229.4505000003</v>
      </c>
      <c r="BQ82" s="22">
        <v>2658229.4505000003</v>
      </c>
      <c r="BR82" s="22">
        <v>2658229.4505000003</v>
      </c>
      <c r="BS82" s="22">
        <v>3007283.7317799958</v>
      </c>
      <c r="BT82" s="22">
        <v>3007284.73178</v>
      </c>
      <c r="BU82" s="22">
        <v>2987284.73178</v>
      </c>
      <c r="BV82" s="22">
        <v>2987283.73178</v>
      </c>
      <c r="BW82" s="13">
        <v>3446451.162041001</v>
      </c>
      <c r="BX82" s="13">
        <v>3446451.1620399999</v>
      </c>
      <c r="BY82" s="13">
        <v>3141451.1620399999</v>
      </c>
      <c r="BZ82" s="13">
        <v>2627763.8798600002</v>
      </c>
      <c r="CA82" s="22">
        <v>3186078.4841785119</v>
      </c>
      <c r="CB82" s="22">
        <v>3185969.588745378</v>
      </c>
      <c r="CC82" s="22">
        <f>'[1]BAL DRE - RI'!$I$29</f>
        <v>3185860.6785722445</v>
      </c>
      <c r="CD82" s="22">
        <v>3185774.6818521987</v>
      </c>
      <c r="CE82" s="22">
        <v>3826853.1657488793</v>
      </c>
      <c r="CF82" s="22"/>
      <c r="CG82" s="13">
        <f t="shared" si="64"/>
        <v>0</v>
      </c>
      <c r="CH82" s="13">
        <f t="shared" si="65"/>
        <v>0</v>
      </c>
      <c r="CI82" s="13">
        <f t="shared" si="66"/>
        <v>22083.6895</v>
      </c>
      <c r="CJ82" s="13">
        <f t="shared" si="67"/>
        <v>122408</v>
      </c>
      <c r="CK82" s="13">
        <f t="shared" si="68"/>
        <v>268060</v>
      </c>
      <c r="CL82" s="13">
        <f t="shared" si="69"/>
        <v>414101</v>
      </c>
      <c r="CM82" s="13">
        <f t="shared" si="70"/>
        <v>626696</v>
      </c>
      <c r="CN82" s="13">
        <f t="shared" si="71"/>
        <v>717861</v>
      </c>
      <c r="CO82" s="13">
        <f t="shared" si="72"/>
        <v>932423.47150999994</v>
      </c>
      <c r="CP82" s="13">
        <f t="shared" si="73"/>
        <v>1053636.9999999986</v>
      </c>
      <c r="CQ82" s="13">
        <f t="shared" si="74"/>
        <v>1270179</v>
      </c>
      <c r="CR82" s="13">
        <f t="shared" si="75"/>
        <v>1400232</v>
      </c>
      <c r="CS82" s="13">
        <f t="shared" si="76"/>
        <v>1613705.9190799999</v>
      </c>
      <c r="CT82" s="13">
        <f t="shared" si="77"/>
        <v>1804831</v>
      </c>
      <c r="CU82" s="13">
        <f t="shared" si="78"/>
        <v>2499901.2028500005</v>
      </c>
      <c r="CV82" s="13">
        <f t="shared" si="79"/>
        <v>2658229.4504999998</v>
      </c>
      <c r="CW82" s="13">
        <f t="shared" si="99"/>
        <v>3007283.7317799958</v>
      </c>
      <c r="CX82" s="13">
        <f t="shared" si="100"/>
        <v>3446451.162041001</v>
      </c>
      <c r="CY82" s="13">
        <f t="shared" si="101"/>
        <v>3186078.4841785119</v>
      </c>
      <c r="CZ82" s="13">
        <f t="shared" si="102"/>
        <v>3826853.1657488793</v>
      </c>
    </row>
    <row r="83" spans="3:104">
      <c r="C83" s="12" t="str">
        <f>IF(Portfolio!$CE$3=SOURCE!$A$1,SOURCE!D197,SOURCE!E197)</f>
        <v>Lucros acumulados</v>
      </c>
      <c r="D83" s="139">
        <v>-4472.3814326160673</v>
      </c>
      <c r="E83" s="22">
        <v>-36628.7431</v>
      </c>
      <c r="F83" s="22">
        <v>-39590.570784264994</v>
      </c>
      <c r="G83" s="22">
        <v>-31453.740679999999</v>
      </c>
      <c r="H83" s="22">
        <v>-21284.168966364206</v>
      </c>
      <c r="I83" s="13">
        <v>-14854.224233244016</v>
      </c>
      <c r="J83" s="13">
        <v>-40370.624055242217</v>
      </c>
      <c r="K83" s="13">
        <v>-11085.824370735607</v>
      </c>
      <c r="L83" s="13">
        <v>1337</v>
      </c>
      <c r="M83" s="13">
        <v>17442.964004440866</v>
      </c>
      <c r="N83" s="13">
        <v>27556.420945469083</v>
      </c>
      <c r="O83" s="13">
        <v>0</v>
      </c>
      <c r="P83" s="13">
        <v>44180</v>
      </c>
      <c r="Q83" s="13">
        <v>89806.413573204307</v>
      </c>
      <c r="R83" s="128">
        <v>138515</v>
      </c>
      <c r="S83" s="129">
        <v>0</v>
      </c>
      <c r="T83" s="22">
        <v>0</v>
      </c>
      <c r="U83" s="22">
        <v>0</v>
      </c>
      <c r="V83" s="22">
        <v>145050</v>
      </c>
      <c r="W83" s="22">
        <v>0</v>
      </c>
      <c r="X83" s="22">
        <v>0</v>
      </c>
      <c r="Y83" s="22">
        <v>0</v>
      </c>
      <c r="Z83" s="22">
        <v>0</v>
      </c>
      <c r="AA83" s="22">
        <v>0</v>
      </c>
      <c r="AB83" s="22">
        <v>123579</v>
      </c>
      <c r="AC83" s="22">
        <v>186951</v>
      </c>
      <c r="AD83" s="22">
        <v>258802</v>
      </c>
      <c r="AE83" s="22">
        <v>0</v>
      </c>
      <c r="AF83" s="22">
        <v>69361</v>
      </c>
      <c r="AG83" s="22">
        <v>93559.814868591377</v>
      </c>
      <c r="AH83" s="22">
        <v>225219</v>
      </c>
      <c r="AI83" s="22">
        <v>0</v>
      </c>
      <c r="AJ83" s="22">
        <v>81154.326139247947</v>
      </c>
      <c r="AK83" s="22">
        <v>105660.291300271</v>
      </c>
      <c r="AL83" s="22">
        <v>170599.126735</v>
      </c>
      <c r="AM83" s="22">
        <v>0</v>
      </c>
      <c r="AN83" s="22">
        <v>71969</v>
      </c>
      <c r="AO83" s="22">
        <v>78068</v>
      </c>
      <c r="AP83" s="22">
        <v>138554</v>
      </c>
      <c r="AQ83" s="22">
        <v>0</v>
      </c>
      <c r="AR83" s="22">
        <v>69658.497441027997</v>
      </c>
      <c r="AS83" s="22">
        <v>72906.493204361497</v>
      </c>
      <c r="AT83" s="22">
        <v>130979</v>
      </c>
      <c r="AU83" s="22">
        <v>0</v>
      </c>
      <c r="AV83" s="22">
        <v>54163.022065365432</v>
      </c>
      <c r="AW83" s="22">
        <v>48878</v>
      </c>
      <c r="AX83" s="22">
        <v>59253.793759412307</v>
      </c>
      <c r="AY83" s="22">
        <v>0</v>
      </c>
      <c r="AZ83" s="22">
        <v>98148.619203241018</v>
      </c>
      <c r="BA83" s="22">
        <v>134324.49</v>
      </c>
      <c r="BB83" s="22">
        <v>170907.3</v>
      </c>
      <c r="BC83" s="22">
        <v>0</v>
      </c>
      <c r="BD83" s="22">
        <v>91964.38215548142</v>
      </c>
      <c r="BE83" s="13">
        <v>207151.049424845</v>
      </c>
      <c r="BF83" s="13">
        <v>138940.63850265602</v>
      </c>
      <c r="BG83" s="13">
        <v>0</v>
      </c>
      <c r="BH83" s="13">
        <v>178646.52703397701</v>
      </c>
      <c r="BI83" s="13">
        <v>249662</v>
      </c>
      <c r="BJ83" s="13">
        <v>818546.5</v>
      </c>
      <c r="BK83" s="13">
        <v>-27.958781807092578</v>
      </c>
      <c r="BL83" s="13">
        <v>46605</v>
      </c>
      <c r="BM83" s="13">
        <v>139969.052498278</v>
      </c>
      <c r="BN83" s="13">
        <v>239633.351556801</v>
      </c>
      <c r="BO83" s="13">
        <v>-2.4343762309402228</v>
      </c>
      <c r="BP83" s="13">
        <v>171089.356</v>
      </c>
      <c r="BQ83" s="22">
        <v>343940.28773752932</v>
      </c>
      <c r="BR83" s="22">
        <v>529995.82388537249</v>
      </c>
      <c r="BS83" s="22">
        <v>0.51266253688093277</v>
      </c>
      <c r="BT83" s="22">
        <v>207120.98246183599</v>
      </c>
      <c r="BU83" s="22">
        <v>454199.11880819499</v>
      </c>
      <c r="BV83" s="22">
        <v>717684.93493861391</v>
      </c>
      <c r="BW83" s="13">
        <v>-0.12643375982344152</v>
      </c>
      <c r="BX83" s="13">
        <v>267127.39013666526</v>
      </c>
      <c r="BY83" s="13">
        <v>549227.01982277085</v>
      </c>
      <c r="BZ83" s="13">
        <v>828725.26431026612</v>
      </c>
      <c r="CA83" s="22">
        <v>-1.0848421603441239E-5</v>
      </c>
      <c r="CB83" s="22">
        <v>233927.611836066</v>
      </c>
      <c r="CC83" s="22">
        <f>'[1]BAL DRE - RI'!$I$33</f>
        <v>498255.78362446476</v>
      </c>
      <c r="CD83" s="22">
        <v>719419.1661978513</v>
      </c>
      <c r="CE83" s="22">
        <v>-1.1896804790740134E-4</v>
      </c>
      <c r="CF83" s="22"/>
      <c r="CG83" s="13">
        <f t="shared" si="64"/>
        <v>-31453.740679999999</v>
      </c>
      <c r="CH83" s="13">
        <f t="shared" si="65"/>
        <v>-11085.824370735607</v>
      </c>
      <c r="CI83" s="13">
        <f t="shared" si="66"/>
        <v>0</v>
      </c>
      <c r="CJ83" s="13">
        <f t="shared" si="67"/>
        <v>0</v>
      </c>
      <c r="CK83" s="13">
        <f t="shared" si="68"/>
        <v>0</v>
      </c>
      <c r="CL83" s="13">
        <f t="shared" si="69"/>
        <v>0</v>
      </c>
      <c r="CM83" s="13">
        <f t="shared" si="70"/>
        <v>0</v>
      </c>
      <c r="CN83" s="13">
        <f t="shared" si="71"/>
        <v>0</v>
      </c>
      <c r="CO83" s="13">
        <f t="shared" si="72"/>
        <v>0</v>
      </c>
      <c r="CP83" s="13">
        <f t="shared" si="73"/>
        <v>0</v>
      </c>
      <c r="CQ83" s="13">
        <f t="shared" si="74"/>
        <v>0</v>
      </c>
      <c r="CR83" s="13">
        <f t="shared" si="75"/>
        <v>0</v>
      </c>
      <c r="CS83" s="13">
        <f t="shared" si="76"/>
        <v>0</v>
      </c>
      <c r="CT83" s="13">
        <f t="shared" si="77"/>
        <v>0</v>
      </c>
      <c r="CU83" s="13">
        <f t="shared" si="78"/>
        <v>-27.958781807092578</v>
      </c>
      <c r="CV83" s="13">
        <f t="shared" si="79"/>
        <v>-2.4343762309402228</v>
      </c>
      <c r="CW83" s="13">
        <f t="shared" si="99"/>
        <v>0.51266253688093277</v>
      </c>
      <c r="CX83" s="13">
        <f t="shared" si="100"/>
        <v>-0.12643375982344152</v>
      </c>
      <c r="CY83" s="13">
        <f t="shared" si="101"/>
        <v>-1.0848421603441239E-5</v>
      </c>
      <c r="CZ83" s="13">
        <f t="shared" si="102"/>
        <v>-1.1896804790740134E-4</v>
      </c>
    </row>
    <row r="84" spans="3:104">
      <c r="C84" s="12" t="str">
        <f>IF(Portfolio!$CE$3=SOURCE!$A$1,SOURCE!D198,SOURCE!E198)</f>
        <v>Dividendos adicionais propostos</v>
      </c>
      <c r="D84" s="13"/>
      <c r="E84" s="13"/>
      <c r="F84" s="13"/>
      <c r="G84" s="13"/>
      <c r="H84" s="13"/>
      <c r="I84" s="13"/>
      <c r="J84" s="13"/>
      <c r="K84" s="13"/>
      <c r="L84" s="13"/>
      <c r="M84" s="13"/>
      <c r="N84" s="13"/>
      <c r="O84" s="13"/>
      <c r="P84" s="13"/>
      <c r="Q84" s="13"/>
      <c r="R84" s="128"/>
      <c r="S84" s="129"/>
      <c r="T84" s="22"/>
      <c r="U84" s="22"/>
      <c r="V84" s="22"/>
      <c r="W84" s="22"/>
      <c r="X84" s="22"/>
      <c r="Y84" s="22"/>
      <c r="Z84" s="22"/>
      <c r="AA84" s="22"/>
      <c r="AB84" s="22"/>
      <c r="AC84" s="22"/>
      <c r="AD84" s="22"/>
      <c r="AE84" s="22"/>
      <c r="AF84" s="22">
        <v>58726</v>
      </c>
      <c r="AG84" s="22">
        <v>0</v>
      </c>
      <c r="AH84" s="22">
        <v>0</v>
      </c>
      <c r="AI84" s="22">
        <v>0</v>
      </c>
      <c r="AJ84" s="22">
        <v>0</v>
      </c>
      <c r="AK84" s="22">
        <v>0</v>
      </c>
      <c r="AL84" s="22">
        <v>0</v>
      </c>
      <c r="AM84" s="22">
        <v>0</v>
      </c>
      <c r="AN84" s="22">
        <v>0</v>
      </c>
      <c r="AO84" s="22">
        <v>0</v>
      </c>
      <c r="AP84" s="22">
        <v>0</v>
      </c>
      <c r="AQ84" s="22">
        <v>0</v>
      </c>
      <c r="AR84" s="22">
        <v>0</v>
      </c>
      <c r="AS84" s="22">
        <v>0</v>
      </c>
      <c r="AT84" s="22">
        <v>0</v>
      </c>
      <c r="AU84" s="22">
        <v>0</v>
      </c>
      <c r="AV84" s="22">
        <v>0</v>
      </c>
      <c r="AW84" s="22">
        <v>0</v>
      </c>
      <c r="AX84" s="22">
        <v>0</v>
      </c>
      <c r="AY84" s="22">
        <v>0</v>
      </c>
      <c r="AZ84" s="22">
        <v>0</v>
      </c>
      <c r="BA84" s="22">
        <v>0</v>
      </c>
      <c r="BB84" s="22">
        <v>0</v>
      </c>
      <c r="BC84" s="22">
        <v>0</v>
      </c>
      <c r="BD84" s="22">
        <v>0</v>
      </c>
      <c r="BE84" s="13">
        <v>-110000</v>
      </c>
      <c r="BF84" s="13">
        <v>0</v>
      </c>
      <c r="BG84" s="13">
        <v>0</v>
      </c>
      <c r="BH84" s="13">
        <v>0</v>
      </c>
      <c r="BI84" s="13">
        <v>0</v>
      </c>
      <c r="BJ84" s="13">
        <v>0</v>
      </c>
      <c r="BK84" s="13">
        <v>0</v>
      </c>
      <c r="BL84" s="13">
        <v>0</v>
      </c>
      <c r="BM84" s="13">
        <v>0</v>
      </c>
      <c r="BN84" s="13"/>
      <c r="BO84" s="13"/>
      <c r="BP84" s="13"/>
      <c r="BQ84" s="22">
        <v>-145000</v>
      </c>
      <c r="BR84" s="22">
        <v>-245000</v>
      </c>
      <c r="BS84" s="22"/>
      <c r="BT84" s="22">
        <v>-75000</v>
      </c>
      <c r="BU84" s="22">
        <v>-200000</v>
      </c>
      <c r="BV84" s="22">
        <v>-320000</v>
      </c>
      <c r="BW84" s="13"/>
      <c r="BX84" s="13">
        <v>-90000</v>
      </c>
      <c r="BY84" s="13">
        <v>-89999.999999999985</v>
      </c>
      <c r="BZ84" s="13">
        <v>-205000.00000000003</v>
      </c>
      <c r="CA84" s="22">
        <v>0</v>
      </c>
      <c r="CB84" s="22">
        <v>-110000</v>
      </c>
      <c r="CC84" s="22">
        <f>'[1]BAL DRE - RI'!$I$34</f>
        <v>-230000</v>
      </c>
      <c r="CD84" s="22">
        <v>-350000</v>
      </c>
      <c r="CE84" s="22">
        <v>0</v>
      </c>
      <c r="CF84" s="22"/>
      <c r="CG84" s="13">
        <f t="shared" si="64"/>
        <v>0</v>
      </c>
      <c r="CH84" s="13">
        <f t="shared" si="65"/>
        <v>0</v>
      </c>
      <c r="CI84" s="13">
        <f t="shared" si="66"/>
        <v>0</v>
      </c>
      <c r="CJ84" s="13">
        <f t="shared" si="67"/>
        <v>0</v>
      </c>
      <c r="CK84" s="13">
        <f t="shared" si="68"/>
        <v>0</v>
      </c>
      <c r="CL84" s="13">
        <f t="shared" si="69"/>
        <v>0</v>
      </c>
      <c r="CM84" s="13">
        <f t="shared" si="70"/>
        <v>0</v>
      </c>
      <c r="CN84" s="13">
        <f t="shared" si="71"/>
        <v>0</v>
      </c>
      <c r="CO84" s="13">
        <f t="shared" si="72"/>
        <v>0</v>
      </c>
      <c r="CP84" s="13">
        <f t="shared" si="73"/>
        <v>0</v>
      </c>
      <c r="CQ84" s="13">
        <f t="shared" si="74"/>
        <v>0</v>
      </c>
      <c r="CR84" s="13">
        <f t="shared" si="75"/>
        <v>0</v>
      </c>
      <c r="CS84" s="13">
        <f t="shared" si="76"/>
        <v>0</v>
      </c>
      <c r="CT84" s="13">
        <f t="shared" si="77"/>
        <v>0</v>
      </c>
      <c r="CU84" s="13">
        <f t="shared" si="78"/>
        <v>0</v>
      </c>
      <c r="CV84" s="13">
        <f t="shared" si="79"/>
        <v>0</v>
      </c>
      <c r="CW84" s="13">
        <f t="shared" si="99"/>
        <v>0</v>
      </c>
      <c r="CX84" s="13">
        <f t="shared" si="100"/>
        <v>0</v>
      </c>
      <c r="CY84" s="13">
        <f t="shared" si="101"/>
        <v>0</v>
      </c>
      <c r="CZ84" s="13">
        <f t="shared" si="102"/>
        <v>0</v>
      </c>
    </row>
    <row r="85" spans="3:104">
      <c r="C85" s="12" t="str">
        <f>IF(Portfolio!$CE$3=SOURCE!$A$1,SOURCE!D199,SOURCE!E199)</f>
        <v>Efeitos em transação de capital</v>
      </c>
      <c r="D85" s="22">
        <v>0</v>
      </c>
      <c r="E85" s="22">
        <v>0</v>
      </c>
      <c r="F85" s="22">
        <v>0</v>
      </c>
      <c r="G85" s="22">
        <v>0</v>
      </c>
      <c r="H85" s="22">
        <v>0</v>
      </c>
      <c r="I85" s="22">
        <v>0</v>
      </c>
      <c r="J85" s="22">
        <v>0</v>
      </c>
      <c r="K85" s="22">
        <v>0</v>
      </c>
      <c r="L85" s="22">
        <v>0</v>
      </c>
      <c r="M85" s="22">
        <v>0</v>
      </c>
      <c r="N85" s="22">
        <v>0</v>
      </c>
      <c r="O85" s="22">
        <v>0</v>
      </c>
      <c r="P85" s="22">
        <v>0</v>
      </c>
      <c r="Q85" s="22">
        <v>0</v>
      </c>
      <c r="R85" s="22">
        <v>0</v>
      </c>
      <c r="S85" s="22">
        <v>0</v>
      </c>
      <c r="T85" s="22">
        <v>0</v>
      </c>
      <c r="U85" s="22">
        <v>0</v>
      </c>
      <c r="V85" s="22">
        <v>0</v>
      </c>
      <c r="W85" s="22">
        <v>0</v>
      </c>
      <c r="X85" s="22">
        <v>0</v>
      </c>
      <c r="Y85" s="22">
        <v>0</v>
      </c>
      <c r="Z85" s="22">
        <v>0</v>
      </c>
      <c r="AA85" s="22">
        <v>0</v>
      </c>
      <c r="AB85" s="22">
        <v>-89996</v>
      </c>
      <c r="AC85" s="22">
        <v>-89996</v>
      </c>
      <c r="AD85" s="22">
        <v>-89996</v>
      </c>
      <c r="AE85" s="22">
        <v>-89996</v>
      </c>
      <c r="AF85" s="22">
        <v>-89996</v>
      </c>
      <c r="AG85" s="22">
        <v>-89996</v>
      </c>
      <c r="AH85" s="22">
        <v>-90000</v>
      </c>
      <c r="AI85" s="22">
        <v>-89996</v>
      </c>
      <c r="AJ85" s="22">
        <v>-89996</v>
      </c>
      <c r="AK85" s="22">
        <v>-89996</v>
      </c>
      <c r="AL85" s="22">
        <v>-89996</v>
      </c>
      <c r="AM85" s="22">
        <v>-89996</v>
      </c>
      <c r="AN85" s="22">
        <v>-89996</v>
      </c>
      <c r="AO85" s="22">
        <v>-89996</v>
      </c>
      <c r="AP85" s="22">
        <v>-89996</v>
      </c>
      <c r="AQ85" s="22">
        <v>-89996</v>
      </c>
      <c r="AR85" s="22">
        <v>-89996</v>
      </c>
      <c r="AS85" s="22">
        <v>-89996</v>
      </c>
      <c r="AT85" s="22">
        <v>-89996</v>
      </c>
      <c r="AU85" s="22">
        <v>-89996</v>
      </c>
      <c r="AV85" s="22">
        <v>-89996</v>
      </c>
      <c r="AW85" s="22">
        <v>-89996</v>
      </c>
      <c r="AX85" s="22">
        <v>-89996</v>
      </c>
      <c r="AY85" s="22">
        <v>-89996</v>
      </c>
      <c r="AZ85" s="22">
        <v>-89995.51</v>
      </c>
      <c r="BA85" s="22">
        <v>-89996</v>
      </c>
      <c r="BB85" s="22">
        <v>-89995.7</v>
      </c>
      <c r="BC85" s="22">
        <v>-89996</v>
      </c>
      <c r="BD85" s="22">
        <v>-89996.284432709217</v>
      </c>
      <c r="BE85" s="13">
        <v>-89996</v>
      </c>
      <c r="BF85" s="13">
        <v>-89996.13</v>
      </c>
      <c r="BG85" s="13">
        <v>-89996.13</v>
      </c>
      <c r="BH85" s="13">
        <v>-89996.13</v>
      </c>
      <c r="BI85" s="13">
        <v>-89996.13</v>
      </c>
      <c r="BJ85" s="13">
        <v>-89996.13</v>
      </c>
      <c r="BK85" s="13">
        <v>-89996.13</v>
      </c>
      <c r="BL85" s="13">
        <v>-89996</v>
      </c>
      <c r="BM85" s="13">
        <v>-89995.042829999991</v>
      </c>
      <c r="BN85" s="13">
        <v>-89995</v>
      </c>
      <c r="BO85" s="13">
        <v>-89995.042829999991</v>
      </c>
      <c r="BP85" s="13">
        <v>-89995.042829999991</v>
      </c>
      <c r="BQ85" s="22">
        <v>-89995.042829999991</v>
      </c>
      <c r="BR85" s="22">
        <v>-89995.042829999991</v>
      </c>
      <c r="BS85" s="22">
        <v>-89995.042829999991</v>
      </c>
      <c r="BT85" s="22">
        <v>-89996.042829999991</v>
      </c>
      <c r="BU85" s="22">
        <v>-89996.042829999991</v>
      </c>
      <c r="BV85" s="22">
        <v>-89995.042829999991</v>
      </c>
      <c r="BW85" s="13">
        <v>-89995.042829999991</v>
      </c>
      <c r="BX85" s="13">
        <v>-89995.042829999991</v>
      </c>
      <c r="BY85" s="13">
        <v>-89995.042829999991</v>
      </c>
      <c r="BZ85" s="13">
        <v>-89995.042829999991</v>
      </c>
      <c r="CA85" s="22">
        <v>-89995.042829999991</v>
      </c>
      <c r="CB85" s="22">
        <v>-89995.042829999991</v>
      </c>
      <c r="CC85" s="22">
        <f>'[1]BAL DRE - RI'!$I$32</f>
        <v>-89995.042829999991</v>
      </c>
      <c r="CD85" s="22">
        <v>-89995.042829999991</v>
      </c>
      <c r="CE85" s="22">
        <v>-89995.042829999991</v>
      </c>
      <c r="CF85" s="22"/>
      <c r="CG85" s="13">
        <f t="shared" si="64"/>
        <v>0</v>
      </c>
      <c r="CH85" s="13">
        <f t="shared" si="65"/>
        <v>0</v>
      </c>
      <c r="CI85" s="13">
        <f t="shared" si="66"/>
        <v>0</v>
      </c>
      <c r="CJ85" s="13">
        <f t="shared" si="67"/>
        <v>0</v>
      </c>
      <c r="CK85" s="13">
        <f t="shared" si="68"/>
        <v>0</v>
      </c>
      <c r="CL85" s="13">
        <f t="shared" si="69"/>
        <v>0</v>
      </c>
      <c r="CM85" s="13">
        <f t="shared" si="70"/>
        <v>-89996</v>
      </c>
      <c r="CN85" s="13">
        <f t="shared" si="71"/>
        <v>-89996</v>
      </c>
      <c r="CO85" s="13">
        <f t="shared" si="72"/>
        <v>-89996</v>
      </c>
      <c r="CP85" s="13">
        <f t="shared" si="73"/>
        <v>-89996</v>
      </c>
      <c r="CQ85" s="13">
        <f t="shared" si="74"/>
        <v>-89996</v>
      </c>
      <c r="CR85" s="13">
        <f t="shared" si="75"/>
        <v>-89996</v>
      </c>
      <c r="CS85" s="13">
        <f t="shared" si="76"/>
        <v>-89996</v>
      </c>
      <c r="CT85" s="13">
        <f t="shared" si="77"/>
        <v>-89996.13</v>
      </c>
      <c r="CU85" s="13">
        <f t="shared" si="78"/>
        <v>-89996.13</v>
      </c>
      <c r="CV85" s="13">
        <f t="shared" si="79"/>
        <v>-89995.042829999991</v>
      </c>
      <c r="CW85" s="13">
        <f t="shared" si="99"/>
        <v>-89995.042829999991</v>
      </c>
      <c r="CX85" s="13">
        <f t="shared" si="100"/>
        <v>-89995.042829999991</v>
      </c>
      <c r="CY85" s="13">
        <f t="shared" si="101"/>
        <v>-89995.042829999991</v>
      </c>
      <c r="CZ85" s="13">
        <f t="shared" si="102"/>
        <v>-89995.042829999991</v>
      </c>
    </row>
    <row r="86" spans="3:104">
      <c r="C86" s="12" t="str">
        <f>IF(Portfolio!$CE$3=SOURCE!$A$1,SOURCE!D200,SOURCE!E200)</f>
        <v>Gastos com emissão de ações</v>
      </c>
      <c r="D86" s="22">
        <v>0</v>
      </c>
      <c r="E86" s="22">
        <v>0</v>
      </c>
      <c r="F86" s="22">
        <v>0</v>
      </c>
      <c r="G86" s="22">
        <v>0</v>
      </c>
      <c r="H86" s="22">
        <v>0</v>
      </c>
      <c r="I86" s="13">
        <v>0</v>
      </c>
      <c r="J86" s="13">
        <v>0</v>
      </c>
      <c r="K86" s="13">
        <v>0</v>
      </c>
      <c r="L86" s="13">
        <v>0</v>
      </c>
      <c r="M86" s="13">
        <v>0</v>
      </c>
      <c r="N86" s="13">
        <v>0</v>
      </c>
      <c r="O86" s="13">
        <v>0</v>
      </c>
      <c r="P86" s="13">
        <v>0</v>
      </c>
      <c r="Q86" s="13">
        <v>0</v>
      </c>
      <c r="R86" s="140">
        <v>-24913.64069</v>
      </c>
      <c r="S86" s="22">
        <v>-20837</v>
      </c>
      <c r="T86" s="22">
        <v>-21016</v>
      </c>
      <c r="U86" s="22">
        <v>-21016</v>
      </c>
      <c r="V86" s="22">
        <v>-21016</v>
      </c>
      <c r="W86" s="22">
        <v>-21016</v>
      </c>
      <c r="X86" s="22">
        <v>-21016</v>
      </c>
      <c r="Y86" s="22">
        <v>-21016</v>
      </c>
      <c r="Z86" s="22">
        <v>-21016</v>
      </c>
      <c r="AA86" s="22">
        <v>-21016</v>
      </c>
      <c r="AB86" s="22">
        <v>-21016</v>
      </c>
      <c r="AC86" s="22">
        <v>-21016</v>
      </c>
      <c r="AD86" s="22">
        <v>-21016</v>
      </c>
      <c r="AE86" s="22">
        <v>-21016</v>
      </c>
      <c r="AF86" s="22">
        <v>-21016</v>
      </c>
      <c r="AG86" s="22">
        <v>-37156.123520000001</v>
      </c>
      <c r="AH86" s="22">
        <v>-38611</v>
      </c>
      <c r="AI86" s="22">
        <v>-38628</v>
      </c>
      <c r="AJ86" s="22">
        <v>-38628.002049999996</v>
      </c>
      <c r="AK86" s="22">
        <v>-38628.002049999996</v>
      </c>
      <c r="AL86" s="22">
        <v>-38771</v>
      </c>
      <c r="AM86" s="22">
        <v>-38993</v>
      </c>
      <c r="AN86" s="22">
        <v>-38993.711040000002</v>
      </c>
      <c r="AO86" s="22">
        <v>-38993</v>
      </c>
      <c r="AP86" s="22">
        <v>-39003</v>
      </c>
      <c r="AQ86" s="22">
        <v>-39003.478009999999</v>
      </c>
      <c r="AR86" s="22">
        <v>-39003.478009999999</v>
      </c>
      <c r="AS86" s="22">
        <v>-39004.003810000002</v>
      </c>
      <c r="AT86" s="22">
        <v>-39004.003810000002</v>
      </c>
      <c r="AU86" s="22">
        <v>-39004.003810000002</v>
      </c>
      <c r="AV86" s="22">
        <v>-43548.065419999999</v>
      </c>
      <c r="AW86" s="22">
        <v>-43548.065419999999</v>
      </c>
      <c r="AX86" s="22">
        <v>-43548.065419999999</v>
      </c>
      <c r="AY86" s="22">
        <v>-43548.065419999999</v>
      </c>
      <c r="AZ86" s="22">
        <v>-43548.065419999999</v>
      </c>
      <c r="BA86" s="22">
        <v>-43548.065419999999</v>
      </c>
      <c r="BB86" s="22">
        <v>-43548.065419999999</v>
      </c>
      <c r="BC86" s="22">
        <v>-43548.065419999999</v>
      </c>
      <c r="BD86" s="22">
        <v>-43548.065419999999</v>
      </c>
      <c r="BE86" s="13">
        <v>-43548.065419999999</v>
      </c>
      <c r="BF86" s="13">
        <v>-43548.065419999999</v>
      </c>
      <c r="BG86" s="13">
        <v>-43548.065419999999</v>
      </c>
      <c r="BH86" s="13">
        <v>-43548.065419999999</v>
      </c>
      <c r="BI86" s="13">
        <v>-43548.065419999999</v>
      </c>
      <c r="BJ86" s="13">
        <v>-43548.065419999999</v>
      </c>
      <c r="BK86" s="13">
        <v>-43548.065419999999</v>
      </c>
      <c r="BL86" s="13">
        <v>-43548</v>
      </c>
      <c r="BM86" s="13">
        <v>-43548.065419999999</v>
      </c>
      <c r="BN86" s="13">
        <v>-43548.4</v>
      </c>
      <c r="BO86" s="13">
        <v>-43548.065419999999</v>
      </c>
      <c r="BP86" s="13">
        <v>-43548.065419999999</v>
      </c>
      <c r="BQ86" s="22">
        <v>-43548.065419999999</v>
      </c>
      <c r="BR86" s="22">
        <v>-43548.065419999999</v>
      </c>
      <c r="BS86" s="22">
        <v>-43548.065419999999</v>
      </c>
      <c r="BT86" s="22">
        <v>-43548.065419999999</v>
      </c>
      <c r="BU86" s="22">
        <v>-43548.065419999999</v>
      </c>
      <c r="BV86" s="22">
        <v>-43548.065419999999</v>
      </c>
      <c r="BW86" s="13">
        <v>-43548.065419999999</v>
      </c>
      <c r="BX86" s="13">
        <v>-43548.065419999999</v>
      </c>
      <c r="BY86" s="13">
        <v>-43548.065419999999</v>
      </c>
      <c r="BZ86" s="13">
        <v>-46102.654340000001</v>
      </c>
      <c r="CA86" s="22">
        <v>-59951.080219999996</v>
      </c>
      <c r="CB86" s="22">
        <v>-59951.380219999999</v>
      </c>
      <c r="CC86" s="22">
        <f>'[1]BAL DRE - RI'!$I$30</f>
        <v>-59951.380219999999</v>
      </c>
      <c r="CD86" s="22">
        <v>-60002.549420000003</v>
      </c>
      <c r="CE86" s="22">
        <v>-60002.549420000003</v>
      </c>
      <c r="CF86" s="22"/>
      <c r="CG86" s="13">
        <f t="shared" si="64"/>
        <v>0</v>
      </c>
      <c r="CH86" s="13">
        <f t="shared" si="65"/>
        <v>0</v>
      </c>
      <c r="CI86" s="13">
        <f t="shared" si="66"/>
        <v>0</v>
      </c>
      <c r="CJ86" s="13">
        <f t="shared" si="67"/>
        <v>-20837</v>
      </c>
      <c r="CK86" s="13">
        <f t="shared" si="68"/>
        <v>-21016</v>
      </c>
      <c r="CL86" s="13">
        <f t="shared" si="69"/>
        <v>-21016</v>
      </c>
      <c r="CM86" s="13">
        <f t="shared" si="70"/>
        <v>-21016</v>
      </c>
      <c r="CN86" s="13">
        <f t="shared" si="71"/>
        <v>-38628</v>
      </c>
      <c r="CO86" s="13">
        <f t="shared" si="72"/>
        <v>-38993</v>
      </c>
      <c r="CP86" s="13">
        <f t="shared" si="73"/>
        <v>-39003.478009999999</v>
      </c>
      <c r="CQ86" s="13">
        <f t="shared" si="74"/>
        <v>-39004.003810000002</v>
      </c>
      <c r="CR86" s="13">
        <f t="shared" si="75"/>
        <v>-43548.065419999999</v>
      </c>
      <c r="CS86" s="13">
        <f t="shared" si="76"/>
        <v>-43548.065419999999</v>
      </c>
      <c r="CT86" s="13">
        <f t="shared" si="77"/>
        <v>-43548.065419999999</v>
      </c>
      <c r="CU86" s="13">
        <f t="shared" si="78"/>
        <v>-43548.065419999999</v>
      </c>
      <c r="CV86" s="13">
        <f t="shared" si="79"/>
        <v>-43548.065419999999</v>
      </c>
      <c r="CW86" s="13">
        <f t="shared" si="99"/>
        <v>-43548.065419999999</v>
      </c>
      <c r="CX86" s="13">
        <f t="shared" si="100"/>
        <v>-43548.065419999999</v>
      </c>
      <c r="CY86" s="13">
        <f t="shared" si="101"/>
        <v>-59951.080219999996</v>
      </c>
      <c r="CZ86" s="13">
        <f t="shared" si="102"/>
        <v>-60002.549420000003</v>
      </c>
    </row>
    <row r="87" spans="3:104">
      <c r="C87" s="12" t="str">
        <f>IF(Portfolio!$CE$3=SOURCE!$A$1,SOURCE!D201,SOURCE!E201)</f>
        <v>Ajustes de avaliação patrimonial</v>
      </c>
      <c r="D87" s="22">
        <v>0</v>
      </c>
      <c r="E87" s="22">
        <v>0</v>
      </c>
      <c r="F87" s="22">
        <v>0</v>
      </c>
      <c r="G87" s="22">
        <v>0</v>
      </c>
      <c r="H87" s="22">
        <v>0</v>
      </c>
      <c r="I87" s="13">
        <v>0</v>
      </c>
      <c r="J87" s="13">
        <v>0</v>
      </c>
      <c r="K87" s="13">
        <v>0</v>
      </c>
      <c r="L87" s="13">
        <v>0</v>
      </c>
      <c r="M87" s="13">
        <v>-3393.82816</v>
      </c>
      <c r="N87" s="13">
        <v>0</v>
      </c>
      <c r="O87" s="13">
        <v>0</v>
      </c>
      <c r="P87" s="13">
        <v>0</v>
      </c>
      <c r="Q87" s="26">
        <v>0</v>
      </c>
      <c r="R87" s="26">
        <v>0</v>
      </c>
      <c r="S87" s="26">
        <v>0</v>
      </c>
      <c r="T87" s="22">
        <v>0</v>
      </c>
      <c r="U87" s="22">
        <v>0</v>
      </c>
      <c r="V87" s="22">
        <v>0</v>
      </c>
      <c r="W87" s="22">
        <v>0</v>
      </c>
      <c r="X87" s="22">
        <v>0</v>
      </c>
      <c r="Y87" s="22">
        <v>0</v>
      </c>
      <c r="Z87" s="22">
        <v>0</v>
      </c>
      <c r="AA87" s="22">
        <v>0</v>
      </c>
      <c r="AB87" s="22">
        <v>0</v>
      </c>
      <c r="AC87" s="22">
        <v>0</v>
      </c>
      <c r="AD87" s="22">
        <v>0</v>
      </c>
      <c r="AE87" s="22">
        <v>0</v>
      </c>
      <c r="AF87" s="22"/>
      <c r="AG87" s="22">
        <v>0</v>
      </c>
      <c r="AH87" s="22">
        <v>0</v>
      </c>
      <c r="AI87" s="22">
        <v>0</v>
      </c>
      <c r="AJ87" s="22">
        <v>0</v>
      </c>
      <c r="AK87" s="22">
        <v>0</v>
      </c>
      <c r="AL87" s="22">
        <v>0</v>
      </c>
      <c r="AM87" s="22">
        <v>0</v>
      </c>
      <c r="AN87" s="22">
        <v>0</v>
      </c>
      <c r="AO87" s="22">
        <v>0</v>
      </c>
      <c r="AP87" s="22">
        <v>0</v>
      </c>
      <c r="AQ87" s="22">
        <v>0</v>
      </c>
      <c r="AR87" s="22">
        <v>0</v>
      </c>
      <c r="AS87" s="22">
        <v>0</v>
      </c>
      <c r="AT87" s="22">
        <v>0</v>
      </c>
      <c r="AU87" s="22">
        <v>0</v>
      </c>
      <c r="AV87" s="22">
        <v>0</v>
      </c>
      <c r="AW87" s="22">
        <v>0</v>
      </c>
      <c r="AX87" s="22">
        <v>0</v>
      </c>
      <c r="AY87" s="22"/>
      <c r="AZ87" s="22">
        <v>0</v>
      </c>
      <c r="BA87" s="22">
        <v>0</v>
      </c>
      <c r="BB87" s="22">
        <v>0</v>
      </c>
      <c r="BC87" s="22">
        <v>0</v>
      </c>
      <c r="BD87" s="22">
        <v>0</v>
      </c>
      <c r="BE87" s="13"/>
      <c r="BF87" s="13">
        <v>0</v>
      </c>
      <c r="BG87" s="13">
        <v>0</v>
      </c>
      <c r="BH87" s="13">
        <v>0</v>
      </c>
      <c r="BI87" s="13">
        <v>0</v>
      </c>
      <c r="BJ87" s="13">
        <v>0</v>
      </c>
      <c r="BK87" s="13">
        <v>0</v>
      </c>
      <c r="BL87" s="13">
        <v>0</v>
      </c>
      <c r="BM87" s="13">
        <v>0</v>
      </c>
      <c r="BN87" s="13"/>
      <c r="BO87" s="13"/>
      <c r="BP87" s="13"/>
      <c r="BQ87" s="22"/>
      <c r="BR87" s="22"/>
      <c r="BS87" s="22"/>
      <c r="BT87" s="22">
        <v>0</v>
      </c>
      <c r="BW87" s="13"/>
      <c r="BX87" s="13"/>
      <c r="BY87" s="13"/>
      <c r="BZ87" s="13"/>
      <c r="CA87" s="22"/>
      <c r="CB87" s="22"/>
      <c r="CC87" s="22"/>
      <c r="CD87" s="22"/>
      <c r="CE87" s="22"/>
      <c r="CF87" s="22"/>
      <c r="CG87" s="13">
        <f t="shared" si="64"/>
        <v>0</v>
      </c>
      <c r="CH87" s="13">
        <f t="shared" si="65"/>
        <v>0</v>
      </c>
      <c r="CI87" s="13">
        <f t="shared" si="66"/>
        <v>0</v>
      </c>
      <c r="CJ87" s="13">
        <f t="shared" si="67"/>
        <v>0</v>
      </c>
      <c r="CK87" s="13">
        <f t="shared" si="68"/>
        <v>0</v>
      </c>
      <c r="CL87" s="13">
        <f t="shared" si="69"/>
        <v>0</v>
      </c>
      <c r="CM87" s="13">
        <f t="shared" si="70"/>
        <v>0</v>
      </c>
      <c r="CN87" s="13">
        <f t="shared" si="71"/>
        <v>0</v>
      </c>
      <c r="CO87" s="13">
        <f t="shared" si="72"/>
        <v>0</v>
      </c>
      <c r="CP87" s="13">
        <f t="shared" si="73"/>
        <v>0</v>
      </c>
      <c r="CQ87" s="13">
        <f t="shared" si="74"/>
        <v>0</v>
      </c>
      <c r="CR87" s="13">
        <f t="shared" si="75"/>
        <v>0</v>
      </c>
      <c r="CS87" s="13">
        <f t="shared" si="76"/>
        <v>0</v>
      </c>
      <c r="CT87" s="13">
        <f t="shared" si="77"/>
        <v>0</v>
      </c>
      <c r="CU87" s="13">
        <f t="shared" si="78"/>
        <v>0</v>
      </c>
      <c r="CV87" s="13">
        <f t="shared" si="79"/>
        <v>0</v>
      </c>
      <c r="CW87" s="13">
        <f t="shared" si="99"/>
        <v>0</v>
      </c>
      <c r="CX87" s="13">
        <f t="shared" si="100"/>
        <v>0</v>
      </c>
      <c r="CY87" s="13">
        <f t="shared" si="101"/>
        <v>0</v>
      </c>
      <c r="CZ87" s="13">
        <f t="shared" si="102"/>
        <v>0</v>
      </c>
    </row>
    <row r="88" spans="3:104">
      <c r="C88" s="12" t="str">
        <f>IF(Portfolio!$CE$3=SOURCE!$A$1,SOURCE!D202,SOURCE!E202)</f>
        <v>Ações em tesouraria</v>
      </c>
      <c r="D88" s="22">
        <v>0</v>
      </c>
      <c r="E88" s="22">
        <v>0</v>
      </c>
      <c r="F88" s="22">
        <v>0</v>
      </c>
      <c r="G88" s="22">
        <v>0</v>
      </c>
      <c r="H88" s="22">
        <v>0</v>
      </c>
      <c r="I88" s="13">
        <v>0</v>
      </c>
      <c r="J88" s="13">
        <v>0</v>
      </c>
      <c r="K88" s="13">
        <v>0</v>
      </c>
      <c r="L88" s="13">
        <v>0</v>
      </c>
      <c r="M88" s="13">
        <v>0</v>
      </c>
      <c r="N88" s="13">
        <v>0</v>
      </c>
      <c r="O88" s="13">
        <v>-1928.0798199999999</v>
      </c>
      <c r="P88" s="13">
        <v>-4624.3302999999996</v>
      </c>
      <c r="Q88" s="13">
        <v>-4624.3302999999996</v>
      </c>
      <c r="R88" s="128">
        <v>-4624.3302999999996</v>
      </c>
      <c r="S88" s="129">
        <v>-4624.3302999999996</v>
      </c>
      <c r="T88" s="22">
        <v>-4624.3302999999996</v>
      </c>
      <c r="U88" s="22">
        <v>-1840.2198999999998</v>
      </c>
      <c r="V88" s="22">
        <v>-5451</v>
      </c>
      <c r="W88" s="22">
        <v>-34769</v>
      </c>
      <c r="X88" s="22">
        <v>-40079</v>
      </c>
      <c r="Y88" s="22">
        <v>-33161</v>
      </c>
      <c r="Z88" s="22">
        <v>-40340</v>
      </c>
      <c r="AA88" s="22">
        <v>-34258</v>
      </c>
      <c r="AB88" s="22">
        <v>-39691</v>
      </c>
      <c r="AC88" s="22">
        <v>-30605</v>
      </c>
      <c r="AD88" s="22">
        <v>-29006</v>
      </c>
      <c r="AE88" s="22">
        <v>-37408</v>
      </c>
      <c r="AF88" s="22">
        <v>-47584</v>
      </c>
      <c r="AG88" s="22">
        <v>-58266.193840000007</v>
      </c>
      <c r="AH88" s="22">
        <v>-102882</v>
      </c>
      <c r="AI88" s="22">
        <v>-122626</v>
      </c>
      <c r="AJ88" s="22">
        <v>-128796.2586</v>
      </c>
      <c r="AK88" s="22">
        <v>-106867.25548000001</v>
      </c>
      <c r="AL88" s="22">
        <v>-77998</v>
      </c>
      <c r="AM88" s="22">
        <v>-90704.000939999998</v>
      </c>
      <c r="AN88" s="22">
        <v>-75347.089900000006</v>
      </c>
      <c r="AO88" s="22">
        <v>-67704</v>
      </c>
      <c r="AP88" s="22">
        <v>-104314</v>
      </c>
      <c r="AQ88" s="22">
        <v>-104313.8676</v>
      </c>
      <c r="AR88" s="22">
        <v>-97995.711180000013</v>
      </c>
      <c r="AS88" s="22">
        <v>-87369.501420000001</v>
      </c>
      <c r="AT88" s="22">
        <v>-63245.124770000002</v>
      </c>
      <c r="AU88" s="22">
        <v>-62611.204539999999</v>
      </c>
      <c r="AV88" s="22">
        <v>-56904.045399999995</v>
      </c>
      <c r="AW88" s="22">
        <v>-51703.052029999999</v>
      </c>
      <c r="AX88" s="22">
        <v>-49391.196509999994</v>
      </c>
      <c r="AY88" s="22">
        <v>-64051.239409999995</v>
      </c>
      <c r="AZ88" s="22">
        <v>-72947.941980000003</v>
      </c>
      <c r="BA88" s="22">
        <v>-103889.69153</v>
      </c>
      <c r="BB88" s="22">
        <v>-132227</v>
      </c>
      <c r="BC88" s="22">
        <v>-132226.67265999998</v>
      </c>
      <c r="BD88" s="22">
        <v>-129254.3624</v>
      </c>
      <c r="BE88" s="13">
        <v>-100312</v>
      </c>
      <c r="BF88" s="13">
        <v>-93642.506260000009</v>
      </c>
      <c r="BG88" s="13">
        <v>-89155</v>
      </c>
      <c r="BH88" s="13">
        <v>-57984.92626</v>
      </c>
      <c r="BI88" s="13">
        <v>-57985</v>
      </c>
      <c r="BJ88" s="13">
        <v>-89657</v>
      </c>
      <c r="BK88" s="13">
        <v>-152807.21706999998</v>
      </c>
      <c r="BL88" s="13">
        <v>-159881</v>
      </c>
      <c r="BM88" s="13">
        <v>-159878.21181000001</v>
      </c>
      <c r="BN88" s="13">
        <v>-173135</v>
      </c>
      <c r="BO88" s="13">
        <v>-194834.36822</v>
      </c>
      <c r="BP88" s="13">
        <v>-253313.40922999999</v>
      </c>
      <c r="BQ88" s="22">
        <v>-295130.61864999996</v>
      </c>
      <c r="BR88" s="22">
        <v>-314568.47139999998</v>
      </c>
      <c r="BS88" s="22">
        <v>-327524.72083000001</v>
      </c>
      <c r="BT88" s="22">
        <v>-327524.72083000001</v>
      </c>
      <c r="BU88" s="22">
        <v>-354383.45487000002</v>
      </c>
      <c r="BV88" s="22">
        <v>-409805.65164</v>
      </c>
      <c r="BW88" s="13">
        <v>-417993.31503</v>
      </c>
      <c r="BX88" s="13">
        <v>-439573.42567999999</v>
      </c>
      <c r="BY88" s="13">
        <v>-524037.79836000002</v>
      </c>
      <c r="BZ88" s="13">
        <v>-9093.27736</v>
      </c>
      <c r="CA88" s="22">
        <v>-676998.71212000004</v>
      </c>
      <c r="CB88" s="22">
        <v>-678708.05989000003</v>
      </c>
      <c r="CC88" s="22">
        <f>'[1]BAL DRE - RI'!$I$31</f>
        <v>-678708.05989000003</v>
      </c>
      <c r="CD88" s="22">
        <v>-677502.52179999999</v>
      </c>
      <c r="CE88" s="22">
        <v>-661423.04203000001</v>
      </c>
      <c r="CF88" s="22"/>
      <c r="CG88" s="13">
        <f t="shared" si="64"/>
        <v>0</v>
      </c>
      <c r="CH88" s="13">
        <f t="shared" si="65"/>
        <v>0</v>
      </c>
      <c r="CI88" s="13">
        <f t="shared" si="66"/>
        <v>-1928.0798199999999</v>
      </c>
      <c r="CJ88" s="13">
        <f t="shared" si="67"/>
        <v>-4624.3302999999996</v>
      </c>
      <c r="CK88" s="13">
        <f t="shared" si="68"/>
        <v>-34769</v>
      </c>
      <c r="CL88" s="13">
        <f t="shared" si="69"/>
        <v>-34258</v>
      </c>
      <c r="CM88" s="13">
        <f t="shared" si="70"/>
        <v>-37408</v>
      </c>
      <c r="CN88" s="13">
        <f t="shared" si="71"/>
        <v>-122626</v>
      </c>
      <c r="CO88" s="13">
        <f t="shared" si="72"/>
        <v>-90704.000939999998</v>
      </c>
      <c r="CP88" s="13">
        <f t="shared" si="73"/>
        <v>-104313.8676</v>
      </c>
      <c r="CQ88" s="13">
        <f t="shared" si="74"/>
        <v>-62611.204539999999</v>
      </c>
      <c r="CR88" s="13">
        <f t="shared" si="75"/>
        <v>-64051.239409999995</v>
      </c>
      <c r="CS88" s="13">
        <f t="shared" si="76"/>
        <v>-132226.67265999998</v>
      </c>
      <c r="CT88" s="13">
        <f t="shared" si="77"/>
        <v>-89155</v>
      </c>
      <c r="CU88" s="13">
        <f t="shared" si="78"/>
        <v>-152807.21706999998</v>
      </c>
      <c r="CV88" s="13">
        <f t="shared" si="79"/>
        <v>-194834.36822</v>
      </c>
      <c r="CW88" s="13">
        <f t="shared" si="99"/>
        <v>-327524.72083000001</v>
      </c>
      <c r="CX88" s="13">
        <f t="shared" si="100"/>
        <v>-417993.31503</v>
      </c>
      <c r="CY88" s="13">
        <f t="shared" si="101"/>
        <v>-676998.71212000004</v>
      </c>
      <c r="CZ88" s="13">
        <f t="shared" si="102"/>
        <v>-661423.04203000001</v>
      </c>
    </row>
    <row r="89" spans="3:104">
      <c r="C89" s="12" t="str">
        <f>IF(Portfolio!$CE$3=SOURCE!$A$1,SOURCE!D203,SOURCE!E203)</f>
        <v>Participação do acionistas minoritários</v>
      </c>
      <c r="D89" s="22"/>
      <c r="E89" s="22"/>
      <c r="F89" s="22"/>
      <c r="G89" s="22"/>
      <c r="H89" s="22"/>
      <c r="I89" s="13"/>
      <c r="J89" s="13"/>
      <c r="K89" s="13"/>
      <c r="L89" s="13"/>
      <c r="M89" s="13"/>
      <c r="N89" s="13"/>
      <c r="O89" s="13"/>
      <c r="P89" s="13"/>
      <c r="Q89" s="13"/>
      <c r="R89" s="128"/>
      <c r="S89" s="129">
        <v>12073</v>
      </c>
      <c r="T89" s="22">
        <v>14670</v>
      </c>
      <c r="U89" s="22">
        <v>16597</v>
      </c>
      <c r="V89" s="22">
        <v>19015</v>
      </c>
      <c r="W89" s="22">
        <v>22328</v>
      </c>
      <c r="X89" s="22">
        <v>119013</v>
      </c>
      <c r="Y89" s="22">
        <v>121015</v>
      </c>
      <c r="Z89" s="22">
        <v>124344</v>
      </c>
      <c r="AA89" s="22">
        <v>127468</v>
      </c>
      <c r="AB89" s="22">
        <v>176</v>
      </c>
      <c r="AC89" s="22">
        <v>196</v>
      </c>
      <c r="AD89" s="22">
        <v>110</v>
      </c>
      <c r="AE89" s="22">
        <v>131</v>
      </c>
      <c r="AF89" s="22">
        <v>138</v>
      </c>
      <c r="AG89" s="22">
        <v>153.658837939873</v>
      </c>
      <c r="AH89" s="22">
        <v>168</v>
      </c>
      <c r="AI89" s="22">
        <v>182</v>
      </c>
      <c r="AJ89" s="22">
        <v>202.85575299579901</v>
      </c>
      <c r="AK89" s="22">
        <v>1541.7116508568101</v>
      </c>
      <c r="AL89" s="22">
        <v>2628.2343829971792</v>
      </c>
      <c r="AM89" s="22">
        <v>2776.5065274765047</v>
      </c>
      <c r="AN89" s="22">
        <v>2795.3529218928102</v>
      </c>
      <c r="AO89" s="22">
        <v>4787</v>
      </c>
      <c r="AP89" s="22">
        <v>6159</v>
      </c>
      <c r="AQ89" s="22">
        <v>6142.1964600232905</v>
      </c>
      <c r="AR89" s="22">
        <v>6231.4262545314414</v>
      </c>
      <c r="AS89" s="22">
        <v>6271.2063208280697</v>
      </c>
      <c r="AT89" s="22">
        <v>6311.8628089294798</v>
      </c>
      <c r="AU89" s="22">
        <v>6189.7926296727628</v>
      </c>
      <c r="AV89" s="22">
        <v>7079.0659708691619</v>
      </c>
      <c r="AW89" s="22">
        <v>8360.3196339163042</v>
      </c>
      <c r="AX89" s="22">
        <v>10383.417125287771</v>
      </c>
      <c r="AY89" s="22">
        <v>15223.798166676566</v>
      </c>
      <c r="AZ89" s="22">
        <v>16912.829913422913</v>
      </c>
      <c r="BA89" s="22">
        <v>17077.828744450726</v>
      </c>
      <c r="BB89" s="22">
        <v>16781.955797520601</v>
      </c>
      <c r="BC89" s="22">
        <v>16206.8898074062</v>
      </c>
      <c r="BD89" s="22">
        <v>16132.171503548681</v>
      </c>
      <c r="BE89" s="13">
        <v>15541.5</v>
      </c>
      <c r="BF89" s="13">
        <v>15569.2393443483</v>
      </c>
      <c r="BG89" s="13">
        <v>3331.9040547945897</v>
      </c>
      <c r="BH89" s="13">
        <v>3283.3143277859999</v>
      </c>
      <c r="BI89" s="13">
        <v>3364.1498769519199</v>
      </c>
      <c r="BJ89" s="13">
        <v>3344.5002323408298</v>
      </c>
      <c r="BK89" s="13">
        <v>3325.8138572937914</v>
      </c>
      <c r="BL89" s="13">
        <v>3226.4509533511605</v>
      </c>
      <c r="BM89" s="13">
        <v>3242.645058100411</v>
      </c>
      <c r="BN89" s="13">
        <v>2771.1441879200643</v>
      </c>
      <c r="BO89" s="13">
        <v>2810.4469324011352</v>
      </c>
      <c r="BP89" s="13">
        <v>99.399616000607949</v>
      </c>
      <c r="BQ89" s="22">
        <v>133.62553839750302</v>
      </c>
      <c r="BR89" s="22">
        <v>165.14679861806439</v>
      </c>
      <c r="BS89" s="22">
        <v>202.85460924212165</v>
      </c>
      <c r="BT89" s="22">
        <v>238.56127123982441</v>
      </c>
      <c r="BU89" s="22">
        <v>277.71052135038008</v>
      </c>
      <c r="BV89" s="22">
        <v>41.242667404962276</v>
      </c>
      <c r="BW89" s="13">
        <v>82.274371528878206</v>
      </c>
      <c r="BX89" s="13">
        <v>123.30265426357914</v>
      </c>
      <c r="BY89" s="13">
        <v>156.57091499391606</v>
      </c>
      <c r="BZ89" s="13">
        <v>199.26312095319935</v>
      </c>
      <c r="CA89" s="22">
        <v>249.95020990771741</v>
      </c>
      <c r="CB89" s="22">
        <v>289.51466552709934</v>
      </c>
      <c r="CC89" s="22">
        <f>'[1]BAL DRE - RI'!$I$35</f>
        <v>310.67811487824036</v>
      </c>
      <c r="CD89" s="22">
        <v>331.6239479675624</v>
      </c>
      <c r="CE89" s="22">
        <v>236.67894249188569</v>
      </c>
      <c r="CF89" s="22"/>
      <c r="CG89" s="13">
        <f t="shared" si="64"/>
        <v>0</v>
      </c>
      <c r="CH89" s="13">
        <f t="shared" si="65"/>
        <v>0</v>
      </c>
      <c r="CI89" s="13">
        <f t="shared" si="66"/>
        <v>0</v>
      </c>
      <c r="CJ89" s="13">
        <f t="shared" si="67"/>
        <v>12073</v>
      </c>
      <c r="CK89" s="13">
        <f t="shared" si="68"/>
        <v>22328</v>
      </c>
      <c r="CL89" s="13">
        <f t="shared" si="69"/>
        <v>127468</v>
      </c>
      <c r="CM89" s="13">
        <f t="shared" si="70"/>
        <v>131</v>
      </c>
      <c r="CN89" s="13">
        <f t="shared" si="71"/>
        <v>182</v>
      </c>
      <c r="CO89" s="13">
        <f t="shared" si="72"/>
        <v>2776.5065274765047</v>
      </c>
      <c r="CP89" s="13">
        <f t="shared" si="73"/>
        <v>6142.1964600232905</v>
      </c>
      <c r="CQ89" s="13">
        <f t="shared" si="74"/>
        <v>6189.7926296727628</v>
      </c>
      <c r="CR89" s="13">
        <f t="shared" si="75"/>
        <v>15223.798166676566</v>
      </c>
      <c r="CS89" s="13">
        <f t="shared" si="76"/>
        <v>16206.8898074062</v>
      </c>
      <c r="CT89" s="13">
        <f t="shared" si="77"/>
        <v>3331.9040547945897</v>
      </c>
      <c r="CU89" s="13">
        <f t="shared" si="78"/>
        <v>3325.8138572937914</v>
      </c>
      <c r="CV89" s="13">
        <f t="shared" si="79"/>
        <v>2810.4469324011352</v>
      </c>
      <c r="CW89" s="13">
        <f t="shared" si="99"/>
        <v>202.85460924212165</v>
      </c>
      <c r="CX89" s="13">
        <f t="shared" si="100"/>
        <v>82.274371528878206</v>
      </c>
      <c r="CY89" s="13">
        <f t="shared" si="101"/>
        <v>249.95020990771741</v>
      </c>
      <c r="CZ89" s="13">
        <f t="shared" si="102"/>
        <v>236.67894249188569</v>
      </c>
    </row>
    <row r="90" spans="3:104">
      <c r="C90" s="17" t="str">
        <f>IF(Portfolio!$CE$3=SOURCE!$A$1,SOURCE!D204,SOURCE!E204)</f>
        <v>Total Patrimônio Líquido</v>
      </c>
      <c r="D90" s="26">
        <f t="shared" ref="D90:R90" si="103">SUM(D80:D88)</f>
        <v>155823.23456738397</v>
      </c>
      <c r="E90" s="26">
        <f t="shared" si="103"/>
        <v>973667.41279000009</v>
      </c>
      <c r="F90" s="26">
        <f t="shared" si="103"/>
        <v>970705.58510573511</v>
      </c>
      <c r="G90" s="26">
        <f t="shared" si="103"/>
        <v>978842.41521000001</v>
      </c>
      <c r="H90" s="26">
        <f t="shared" si="103"/>
        <v>989011.98692363582</v>
      </c>
      <c r="I90" s="26">
        <f t="shared" si="103"/>
        <v>1181989.6252567559</v>
      </c>
      <c r="J90" s="26">
        <f t="shared" si="103"/>
        <v>1844800.9504347579</v>
      </c>
      <c r="K90" s="26">
        <f t="shared" si="103"/>
        <v>1874085.7501192645</v>
      </c>
      <c r="L90" s="26">
        <f t="shared" si="103"/>
        <v>1886508.57449</v>
      </c>
      <c r="M90" s="26">
        <f t="shared" si="103"/>
        <v>1899220.7103344409</v>
      </c>
      <c r="N90" s="26">
        <f t="shared" si="103"/>
        <v>1912727.9954354691</v>
      </c>
      <c r="O90" s="26">
        <f t="shared" si="103"/>
        <v>1931178.5789699999</v>
      </c>
      <c r="P90" s="26">
        <f t="shared" si="103"/>
        <v>1973561.8661799999</v>
      </c>
      <c r="Q90" s="26">
        <f t="shared" si="103"/>
        <v>2019195.4917632041</v>
      </c>
      <c r="R90" s="135">
        <f t="shared" si="103"/>
        <v>2732659.8070100001</v>
      </c>
      <c r="S90" s="135">
        <f t="shared" ref="S90:AI90" si="104">SUM(S80:S89)</f>
        <v>2815807.7873299997</v>
      </c>
      <c r="T90" s="135">
        <f t="shared" si="104"/>
        <v>2882809.8170799999</v>
      </c>
      <c r="U90" s="135">
        <f t="shared" si="104"/>
        <v>2922680.60537</v>
      </c>
      <c r="V90" s="135">
        <f t="shared" si="104"/>
        <v>2968987</v>
      </c>
      <c r="W90" s="135">
        <f t="shared" si="104"/>
        <v>2965451</v>
      </c>
      <c r="X90" s="135">
        <f t="shared" si="104"/>
        <v>3120613</v>
      </c>
      <c r="Y90" s="135">
        <f t="shared" si="104"/>
        <v>3134801</v>
      </c>
      <c r="Z90" s="135">
        <f t="shared" si="104"/>
        <v>3198845</v>
      </c>
      <c r="AA90" s="135">
        <f t="shared" si="104"/>
        <v>3216360</v>
      </c>
      <c r="AB90" s="135">
        <f t="shared" si="104"/>
        <v>3118062</v>
      </c>
      <c r="AC90" s="135">
        <f t="shared" si="104"/>
        <v>3133570</v>
      </c>
      <c r="AD90" s="135">
        <f t="shared" si="104"/>
        <v>3209039</v>
      </c>
      <c r="AE90" s="135">
        <f t="shared" si="104"/>
        <v>3205340</v>
      </c>
      <c r="AF90" s="135">
        <f t="shared" si="104"/>
        <v>3267613</v>
      </c>
      <c r="AG90" s="135">
        <f t="shared" si="104"/>
        <v>3825649.0912265312</v>
      </c>
      <c r="AH90" s="135">
        <f t="shared" si="104"/>
        <v>3824154</v>
      </c>
      <c r="AI90" s="135">
        <f t="shared" si="104"/>
        <v>3818809</v>
      </c>
      <c r="AJ90" s="135">
        <f>SUM(AJ80:AJ89)</f>
        <v>3898264.2012622431</v>
      </c>
      <c r="AK90" s="135">
        <f t="shared" ref="AK90:AU90" si="105">SUM(AK80:AK89)</f>
        <v>3944138.8708511284</v>
      </c>
      <c r="AL90" s="135">
        <f t="shared" si="105"/>
        <v>4035825.3275017915</v>
      </c>
      <c r="AM90" s="135">
        <f t="shared" si="105"/>
        <v>4069654.3115474759</v>
      </c>
      <c r="AN90" s="135">
        <f t="shared" si="105"/>
        <v>4157362.2137063276</v>
      </c>
      <c r="AO90" s="135">
        <f t="shared" si="105"/>
        <v>4154350</v>
      </c>
      <c r="AP90" s="135">
        <f t="shared" si="105"/>
        <v>4182227</v>
      </c>
      <c r="AQ90" s="135">
        <f t="shared" si="105"/>
        <v>4187401.4882300221</v>
      </c>
      <c r="AR90" s="135">
        <f t="shared" si="105"/>
        <v>4265727.4818855589</v>
      </c>
      <c r="AS90" s="135">
        <f t="shared" si="105"/>
        <v>4282506.3424251899</v>
      </c>
      <c r="AT90" s="135">
        <f t="shared" si="105"/>
        <v>4368822.8816089304</v>
      </c>
      <c r="AU90" s="135">
        <f t="shared" si="105"/>
        <v>4456360.0838782359</v>
      </c>
      <c r="AV90" s="135">
        <f>SUM(AV80:AV89)</f>
        <v>5114371.168096235</v>
      </c>
      <c r="AW90" s="135">
        <f t="shared" ref="AW90" si="106">SUM(AW80:AW89)</f>
        <v>5120666.2021839162</v>
      </c>
      <c r="AX90" s="135">
        <f>SUM(AX80:AX89)</f>
        <v>5138907.6604646994</v>
      </c>
      <c r="AY90" s="135">
        <f t="shared" ref="AY90:BP90" si="107">SUM(AY80:AY89)</f>
        <v>5200312.6842166772</v>
      </c>
      <c r="AZ90" s="135">
        <f t="shared" si="107"/>
        <v>5290841.1316466639</v>
      </c>
      <c r="BA90" s="135">
        <f t="shared" si="107"/>
        <v>5296392.3569114469</v>
      </c>
      <c r="BB90" s="135">
        <f t="shared" si="107"/>
        <v>5306683.2003075201</v>
      </c>
      <c r="BC90" s="135">
        <f t="shared" si="107"/>
        <v>5352186.8402774055</v>
      </c>
      <c r="BD90" s="135">
        <f t="shared" si="107"/>
        <v>5450582.9513663203</v>
      </c>
      <c r="BE90" s="196">
        <f t="shared" si="107"/>
        <v>5488441.6748848455</v>
      </c>
      <c r="BF90" s="196">
        <f t="shared" si="107"/>
        <v>5540637.8861270044</v>
      </c>
      <c r="BG90" s="196">
        <f t="shared" si="107"/>
        <v>5591001.1901247939</v>
      </c>
      <c r="BH90" s="196">
        <f t="shared" si="107"/>
        <v>5809318.6378017636</v>
      </c>
      <c r="BI90" s="196">
        <f t="shared" si="107"/>
        <v>5887735.145336953</v>
      </c>
      <c r="BJ90" s="196">
        <f t="shared" si="107"/>
        <v>6411584.6388403615</v>
      </c>
      <c r="BK90" s="196">
        <f t="shared" si="107"/>
        <v>6233023.3260154873</v>
      </c>
      <c r="BL90" s="196">
        <f t="shared" si="107"/>
        <v>6280594.4509533513</v>
      </c>
      <c r="BM90" s="196">
        <f t="shared" si="107"/>
        <v>6382087.9718263783</v>
      </c>
      <c r="BN90" s="196">
        <f t="shared" si="107"/>
        <v>6465035.4537447216</v>
      </c>
      <c r="BO90" s="196">
        <f t="shared" si="107"/>
        <v>6363189.9035461703</v>
      </c>
      <c r="BP90" s="196">
        <f t="shared" si="107"/>
        <v>6481854.7981760008</v>
      </c>
      <c r="BQ90" s="241">
        <f>SUM(BQ80:BQ89)</f>
        <v>6479181.0739359288</v>
      </c>
      <c r="BR90" s="241">
        <f>SUM(BR80:BR89)</f>
        <v>6543812.0783739919</v>
      </c>
      <c r="BS90" s="241">
        <f>SUM(BS80:BS89)</f>
        <v>6582542.3058817741</v>
      </c>
      <c r="BT90" s="241">
        <v>6723484.3673930764</v>
      </c>
      <c r="BU90" s="241">
        <f t="shared" ref="BU90:BY90" si="108">SUM(BU80:BU89)</f>
        <v>6812289.7232895466</v>
      </c>
      <c r="BV90" s="241">
        <f t="shared" si="108"/>
        <v>6899885.1071741497</v>
      </c>
      <c r="BW90" s="196">
        <f t="shared" si="108"/>
        <v>6933998.4810687704</v>
      </c>
      <c r="BX90" s="196">
        <f t="shared" si="108"/>
        <v>7087747.3684409289</v>
      </c>
      <c r="BY90" s="196">
        <f t="shared" si="108"/>
        <v>7164747.9531177646</v>
      </c>
      <c r="BZ90" s="196">
        <f t="shared" ref="BZ90:CD90" si="109">SUM(BZ80:BZ89)</f>
        <v>7340951.7109212205</v>
      </c>
      <c r="CA90" s="241">
        <f t="shared" si="109"/>
        <v>5645768.0457675718</v>
      </c>
      <c r="CB90" s="241">
        <f t="shared" si="109"/>
        <v>5746759.2865669709</v>
      </c>
      <c r="CC90" s="241">
        <f t="shared" si="109"/>
        <v>5905354.8267315868</v>
      </c>
      <c r="CD90" s="241">
        <f t="shared" si="109"/>
        <v>6019912.962848017</v>
      </c>
      <c r="CE90" s="241">
        <f t="shared" ref="CE90" si="110">SUM(CE80:CE89)</f>
        <v>6299376.2969324039</v>
      </c>
      <c r="CF90" s="22"/>
      <c r="CG90" s="196">
        <f t="shared" si="64"/>
        <v>978842.41521000001</v>
      </c>
      <c r="CH90" s="196">
        <f t="shared" si="65"/>
        <v>1874085.7501192645</v>
      </c>
      <c r="CI90" s="196">
        <f t="shared" si="66"/>
        <v>1931178.5789699999</v>
      </c>
      <c r="CJ90" s="196">
        <f t="shared" si="67"/>
        <v>2815807.7873299997</v>
      </c>
      <c r="CK90" s="196">
        <f t="shared" si="68"/>
        <v>2965451</v>
      </c>
      <c r="CL90" s="196">
        <f t="shared" si="69"/>
        <v>3216360</v>
      </c>
      <c r="CM90" s="196">
        <f t="shared" si="70"/>
        <v>3205340</v>
      </c>
      <c r="CN90" s="196">
        <f t="shared" si="71"/>
        <v>3818809</v>
      </c>
      <c r="CO90" s="196">
        <f t="shared" si="72"/>
        <v>4069654.3115474759</v>
      </c>
      <c r="CP90" s="196">
        <f t="shared" si="73"/>
        <v>4187401.4882300221</v>
      </c>
      <c r="CQ90" s="196">
        <f t="shared" si="74"/>
        <v>4456360.0838782359</v>
      </c>
      <c r="CR90" s="196">
        <f t="shared" si="75"/>
        <v>5200312.6842166772</v>
      </c>
      <c r="CS90" s="196">
        <f t="shared" si="76"/>
        <v>5352186.8402774055</v>
      </c>
      <c r="CT90" s="196">
        <f t="shared" si="77"/>
        <v>5591001.1901247939</v>
      </c>
      <c r="CU90" s="196">
        <f t="shared" si="78"/>
        <v>6233023.3260154873</v>
      </c>
      <c r="CV90" s="196">
        <f t="shared" si="79"/>
        <v>6363189.9035461703</v>
      </c>
      <c r="CW90" s="196">
        <f>+BS90</f>
        <v>6582542.3058817741</v>
      </c>
      <c r="CX90" s="196">
        <f t="shared" si="100"/>
        <v>6933998.4810687704</v>
      </c>
      <c r="CY90" s="196">
        <f>CA90</f>
        <v>5645768.0457675718</v>
      </c>
      <c r="CZ90" s="196">
        <f>CE90</f>
        <v>6299376.2969324039</v>
      </c>
    </row>
    <row r="91" spans="3:104">
      <c r="C91" s="17"/>
      <c r="D91" s="13"/>
      <c r="E91" s="13"/>
      <c r="F91" s="13"/>
      <c r="G91" s="13"/>
      <c r="H91" s="13"/>
      <c r="I91" s="13"/>
      <c r="J91" s="13"/>
      <c r="K91" s="37"/>
      <c r="L91" s="37"/>
      <c r="M91" s="37"/>
      <c r="N91" s="37"/>
      <c r="O91" s="37"/>
      <c r="P91" s="37"/>
      <c r="S91" s="4"/>
      <c r="T91" s="4"/>
      <c r="U91" s="4"/>
      <c r="V91" s="4"/>
      <c r="W91" s="4"/>
      <c r="X91" s="4"/>
      <c r="Y91" s="4"/>
      <c r="Z91" s="4"/>
      <c r="AA91" s="4"/>
      <c r="BP91" s="224"/>
      <c r="BS91" s="27"/>
      <c r="BT91" s="27"/>
      <c r="BU91" s="27"/>
      <c r="BV91" s="27"/>
      <c r="BW91" s="4"/>
      <c r="BX91" s="4"/>
      <c r="BY91" s="4"/>
      <c r="BZ91" s="4"/>
      <c r="CA91" s="4"/>
      <c r="CB91" s="4"/>
      <c r="CC91" s="4"/>
      <c r="CD91" s="4"/>
      <c r="CE91" s="4"/>
      <c r="CF91" s="22"/>
      <c r="CZ91" s="4"/>
    </row>
    <row r="92" spans="3:104">
      <c r="C92" s="20" t="str">
        <f>IF(Portfolio!$CE$3=SOURCE!$A$1,SOURCE!D206,SOURCE!E206)</f>
        <v>Total do Passivo</v>
      </c>
      <c r="D92" s="21">
        <f t="shared" ref="D92:Q92" si="111">SUM(D60,D75,D77,D90)</f>
        <v>1072989.41769</v>
      </c>
      <c r="E92" s="21">
        <f t="shared" si="111"/>
        <v>1425006.6424086604</v>
      </c>
      <c r="F92" s="21">
        <f t="shared" si="111"/>
        <v>1224309.1986400001</v>
      </c>
      <c r="G92" s="21">
        <f t="shared" si="111"/>
        <v>1282697.2941824228</v>
      </c>
      <c r="H92" s="21">
        <f t="shared" si="111"/>
        <v>1287653.3152187308</v>
      </c>
      <c r="I92" s="21">
        <f t="shared" si="111"/>
        <v>1535225.2342472747</v>
      </c>
      <c r="J92" s="21">
        <f t="shared" si="111"/>
        <v>2123625.29747272</v>
      </c>
      <c r="K92" s="21">
        <f t="shared" si="111"/>
        <v>2210415.2981569781</v>
      </c>
      <c r="L92" s="21">
        <f t="shared" si="111"/>
        <v>2280484.5697816769</v>
      </c>
      <c r="M92" s="21">
        <f t="shared" si="111"/>
        <v>2301420.2669544411</v>
      </c>
      <c r="N92" s="21">
        <f t="shared" si="111"/>
        <v>2295827.3853210146</v>
      </c>
      <c r="O92" s="21">
        <f t="shared" si="111"/>
        <v>2582736.924720556</v>
      </c>
      <c r="P92" s="21">
        <f t="shared" si="111"/>
        <v>2658409.2370865615</v>
      </c>
      <c r="Q92" s="21">
        <f t="shared" si="111"/>
        <v>2733997.1738482043</v>
      </c>
      <c r="R92" s="132">
        <f>+R90+R77+R75+R60</f>
        <v>3524294.8950300002</v>
      </c>
      <c r="S92" s="132">
        <f>+S90+S77+S75+S60</f>
        <v>3667965.6673149997</v>
      </c>
      <c r="T92" s="21">
        <f>+T90+T77+T75+T60</f>
        <v>3823034.8114053751</v>
      </c>
      <c r="U92" s="21">
        <f>+U90+U77+U75+U60</f>
        <v>3830977.0608000001</v>
      </c>
      <c r="V92" s="21">
        <f t="shared" ref="V92:BF92" si="112">SUM(V90+V77+V75+V60)</f>
        <v>3867497</v>
      </c>
      <c r="W92" s="21">
        <f t="shared" si="112"/>
        <v>3985986</v>
      </c>
      <c r="X92" s="21">
        <f t="shared" si="112"/>
        <v>4040855</v>
      </c>
      <c r="Y92" s="21">
        <f t="shared" si="112"/>
        <v>4032890</v>
      </c>
      <c r="Z92" s="21">
        <f t="shared" si="112"/>
        <v>4229522</v>
      </c>
      <c r="AA92" s="21">
        <f t="shared" si="112"/>
        <v>4751637</v>
      </c>
      <c r="AB92" s="21">
        <f t="shared" si="112"/>
        <v>4907912</v>
      </c>
      <c r="AC92" s="21">
        <f t="shared" si="112"/>
        <v>4948647</v>
      </c>
      <c r="AD92" s="21">
        <f t="shared" si="112"/>
        <v>5204608</v>
      </c>
      <c r="AE92" s="21">
        <f t="shared" si="112"/>
        <v>5684512</v>
      </c>
      <c r="AF92" s="21">
        <f t="shared" si="112"/>
        <v>5699237</v>
      </c>
      <c r="AG92" s="21">
        <f t="shared" si="112"/>
        <v>6146911.8000439312</v>
      </c>
      <c r="AH92" s="21">
        <f t="shared" si="112"/>
        <v>6448674</v>
      </c>
      <c r="AI92" s="21">
        <f t="shared" si="112"/>
        <v>6475602</v>
      </c>
      <c r="AJ92" s="21">
        <f t="shared" si="112"/>
        <v>6451954.7370872442</v>
      </c>
      <c r="AK92" s="21">
        <f t="shared" si="112"/>
        <v>6477251.866353225</v>
      </c>
      <c r="AL92" s="21">
        <f t="shared" si="112"/>
        <v>6509199.9136617919</v>
      </c>
      <c r="AM92" s="21">
        <f t="shared" si="112"/>
        <v>6717681.3552624751</v>
      </c>
      <c r="AN92" s="21">
        <f t="shared" si="112"/>
        <v>6751213.701251328</v>
      </c>
      <c r="AO92" s="21">
        <f t="shared" si="112"/>
        <v>6749761.1096000001</v>
      </c>
      <c r="AP92" s="21">
        <f t="shared" si="112"/>
        <v>6753739.5834299996</v>
      </c>
      <c r="AQ92" s="21">
        <f t="shared" si="112"/>
        <v>7064536.415374646</v>
      </c>
      <c r="AR92" s="21">
        <f t="shared" si="112"/>
        <v>7143747.4691251433</v>
      </c>
      <c r="AS92" s="21">
        <f t="shared" si="112"/>
        <v>7088836.7551951893</v>
      </c>
      <c r="AT92" s="21">
        <f t="shared" si="112"/>
        <v>7500841.7948304806</v>
      </c>
      <c r="AU92" s="21">
        <f t="shared" si="112"/>
        <v>8004613.5922582354</v>
      </c>
      <c r="AV92" s="21">
        <f t="shared" si="112"/>
        <v>8700945.5245762337</v>
      </c>
      <c r="AW92" s="21">
        <f t="shared" si="112"/>
        <v>8653405.0187512767</v>
      </c>
      <c r="AX92" s="21">
        <f t="shared" si="112"/>
        <v>8772169.868605487</v>
      </c>
      <c r="AY92" s="21">
        <f t="shared" si="112"/>
        <v>8690497.906571677</v>
      </c>
      <c r="AZ92" s="21">
        <f t="shared" si="112"/>
        <v>8581384.1387666631</v>
      </c>
      <c r="BA92" s="21">
        <f t="shared" si="112"/>
        <v>8869242.0224320721</v>
      </c>
      <c r="BB92" s="21">
        <f t="shared" si="112"/>
        <v>8861844.9719325192</v>
      </c>
      <c r="BC92" s="21">
        <f t="shared" si="112"/>
        <v>8921051.8420710322</v>
      </c>
      <c r="BD92" s="21">
        <f t="shared" si="112"/>
        <v>9067044.8532713205</v>
      </c>
      <c r="BE92" s="194">
        <f t="shared" si="112"/>
        <v>9398582.9259568118</v>
      </c>
      <c r="BF92" s="194">
        <f t="shared" si="112"/>
        <v>9494461.298039794</v>
      </c>
      <c r="BG92" s="194">
        <f t="shared" ref="BG92:BK92" si="113">SUM(BG90+BG77+BG75+BG60)</f>
        <v>9588705.1958897933</v>
      </c>
      <c r="BH92" s="194">
        <f t="shared" si="113"/>
        <v>10422404.079706764</v>
      </c>
      <c r="BI92" s="194">
        <f t="shared" si="113"/>
        <v>10602321.196551953</v>
      </c>
      <c r="BJ92" s="194">
        <f t="shared" si="113"/>
        <v>11168634.793025365</v>
      </c>
      <c r="BK92" s="194">
        <f t="shared" si="113"/>
        <v>10592320.857890533</v>
      </c>
      <c r="BL92" s="194">
        <v>10538202</v>
      </c>
      <c r="BM92" s="194">
        <f t="shared" ref="BM92" si="114">SUM(BM90+BM77+BM75+BM60)</f>
        <v>10722912.230606377</v>
      </c>
      <c r="BN92" s="194">
        <v>10928946</v>
      </c>
      <c r="BO92" s="194">
        <f t="shared" ref="BO92:BQ92" si="115">SUM(BO90+BO77+BO75+BO60)</f>
        <v>10665949.47959117</v>
      </c>
      <c r="BP92" s="225">
        <f t="shared" si="115"/>
        <v>10768496.256701</v>
      </c>
      <c r="BQ92" s="21">
        <f t="shared" si="115"/>
        <v>10800880.555820929</v>
      </c>
      <c r="BR92" s="21">
        <f t="shared" ref="BR92" si="116">SUM(BR90+BR77+BR75+BR60)</f>
        <v>10983430.108573992</v>
      </c>
      <c r="BS92" s="21">
        <f t="shared" ref="BS92:BX92" si="117">SUM(BS90+BS77+BS75+BS60)</f>
        <v>10879414.496886773</v>
      </c>
      <c r="BT92" s="21">
        <f t="shared" si="117"/>
        <v>11052315.727063077</v>
      </c>
      <c r="BU92" s="21">
        <f t="shared" si="117"/>
        <v>10689743.209239546</v>
      </c>
      <c r="BV92" s="21">
        <f t="shared" si="117"/>
        <v>10820104.90292415</v>
      </c>
      <c r="BW92" s="194">
        <f t="shared" si="117"/>
        <v>11536925.638658769</v>
      </c>
      <c r="BX92" s="194">
        <f t="shared" si="117"/>
        <v>11564391.519920928</v>
      </c>
      <c r="BY92" s="194">
        <f t="shared" ref="BY92:BZ92" si="118">SUM(BY90+BY77+BY75+BY60)</f>
        <v>11699312.113997765</v>
      </c>
      <c r="BZ92" s="194">
        <f t="shared" si="118"/>
        <v>12383348.981241221</v>
      </c>
      <c r="CA92" s="194">
        <f t="shared" ref="CA92:CE92" si="119">SUM(CA90+CA77+CA75+CA60)</f>
        <v>12511803.681167571</v>
      </c>
      <c r="CB92" s="194">
        <f t="shared" si="119"/>
        <v>12620490.59732697</v>
      </c>
      <c r="CC92" s="194">
        <f t="shared" si="119"/>
        <v>12311269.736541588</v>
      </c>
      <c r="CD92" s="194">
        <f t="shared" si="119"/>
        <v>12802394.491338018</v>
      </c>
      <c r="CE92" s="194">
        <f t="shared" si="119"/>
        <v>13154930.639562402</v>
      </c>
      <c r="CF92" s="22"/>
      <c r="CG92" s="194">
        <f t="shared" si="64"/>
        <v>1282697.2941824228</v>
      </c>
      <c r="CH92" s="194">
        <f t="shared" si="65"/>
        <v>2210415.2981569781</v>
      </c>
      <c r="CI92" s="194">
        <f t="shared" si="66"/>
        <v>2582736.924720556</v>
      </c>
      <c r="CJ92" s="194">
        <f t="shared" si="67"/>
        <v>3667965.6673149997</v>
      </c>
      <c r="CK92" s="194">
        <f t="shared" si="68"/>
        <v>3985986</v>
      </c>
      <c r="CL92" s="194">
        <f t="shared" si="69"/>
        <v>4751637</v>
      </c>
      <c r="CM92" s="194">
        <f t="shared" si="70"/>
        <v>5684512</v>
      </c>
      <c r="CN92" s="194">
        <f t="shared" si="71"/>
        <v>6475602</v>
      </c>
      <c r="CO92" s="194">
        <f t="shared" si="72"/>
        <v>6717681.3552624751</v>
      </c>
      <c r="CP92" s="194">
        <f t="shared" si="73"/>
        <v>7064536.415374646</v>
      </c>
      <c r="CQ92" s="194">
        <f t="shared" si="74"/>
        <v>8004613.5922582354</v>
      </c>
      <c r="CR92" s="194">
        <f t="shared" si="75"/>
        <v>8690497.906571677</v>
      </c>
      <c r="CS92" s="194">
        <f t="shared" si="76"/>
        <v>8921051.8420710322</v>
      </c>
      <c r="CT92" s="194">
        <f t="shared" si="77"/>
        <v>9588705.1958897933</v>
      </c>
      <c r="CU92" s="194">
        <f t="shared" si="78"/>
        <v>10592320.857890533</v>
      </c>
      <c r="CV92" s="194">
        <f t="shared" si="79"/>
        <v>10665949.47959117</v>
      </c>
      <c r="CW92" s="194">
        <f t="shared" si="99"/>
        <v>10879414.496886773</v>
      </c>
      <c r="CX92" s="194">
        <f t="shared" si="100"/>
        <v>11536925.638658769</v>
      </c>
      <c r="CY92" s="194">
        <f>CA92</f>
        <v>12511803.681167571</v>
      </c>
      <c r="CZ92" s="194">
        <f>CE92</f>
        <v>13154930.639562402</v>
      </c>
    </row>
    <row r="93" spans="3:104">
      <c r="D93" s="37"/>
      <c r="E93" s="37"/>
      <c r="F93" s="37"/>
      <c r="G93" s="37"/>
      <c r="H93" s="37"/>
      <c r="I93" s="37"/>
      <c r="J93" s="37"/>
      <c r="K93" s="37"/>
      <c r="L93" s="37"/>
      <c r="M93" s="37"/>
      <c r="S93" s="4"/>
      <c r="T93" s="4"/>
      <c r="U93" s="4"/>
      <c r="V93" s="4"/>
      <c r="W93" s="4"/>
      <c r="X93" s="4"/>
      <c r="Y93" s="4"/>
      <c r="Z93" s="4"/>
      <c r="AA93" s="4"/>
      <c r="AC93" s="27"/>
      <c r="AD93" s="27"/>
      <c r="AG93" s="27"/>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97"/>
      <c r="BF93" s="197"/>
      <c r="BG93" s="197"/>
      <c r="BH93" s="197"/>
      <c r="BI93" s="195"/>
      <c r="BJ93" s="195"/>
      <c r="BK93" s="208"/>
      <c r="BL93" s="208"/>
      <c r="BM93" s="208"/>
      <c r="BN93" s="208"/>
      <c r="BO93" s="13"/>
      <c r="BS93" s="180"/>
      <c r="BT93" s="180"/>
      <c r="BU93" s="181"/>
      <c r="BV93" s="180"/>
      <c r="BW93" s="351"/>
      <c r="BX93" s="351"/>
      <c r="BY93" s="351"/>
      <c r="BZ93" s="351"/>
      <c r="CA93" s="351"/>
      <c r="CB93" s="351"/>
      <c r="CC93" s="351"/>
      <c r="CD93" s="351"/>
      <c r="CE93" s="351"/>
      <c r="CF93" s="22"/>
    </row>
    <row r="94" spans="3:104">
      <c r="S94" s="4"/>
      <c r="T94" s="4"/>
      <c r="U94" s="4"/>
      <c r="V94" s="4"/>
      <c r="W94" s="4"/>
      <c r="X94" s="4"/>
      <c r="Y94" s="4"/>
      <c r="Z94" s="4"/>
      <c r="AA94" s="4"/>
      <c r="AL94" s="27"/>
      <c r="AM94" s="27"/>
      <c r="AN94" s="27"/>
      <c r="AO94" s="27"/>
      <c r="AP94" s="27"/>
      <c r="AQ94" s="27"/>
      <c r="AR94" s="27"/>
      <c r="AS94" s="27"/>
      <c r="AT94" s="27"/>
      <c r="AU94" s="27"/>
      <c r="AV94" s="27"/>
      <c r="AW94" s="27"/>
      <c r="AX94" s="27"/>
      <c r="AY94" s="27"/>
      <c r="AZ94" s="27"/>
      <c r="BA94" s="27"/>
      <c r="BB94" s="27"/>
      <c r="BC94" s="27"/>
      <c r="BD94" s="27"/>
      <c r="BE94" s="27"/>
      <c r="BF94" s="27"/>
      <c r="BG94" s="27"/>
      <c r="BH94" s="27"/>
      <c r="BI94" s="27"/>
      <c r="BJ94" s="27"/>
      <c r="BK94" s="27"/>
      <c r="BL94" s="27"/>
      <c r="BM94" s="27"/>
      <c r="BN94" s="27"/>
      <c r="BO94" s="13"/>
      <c r="BS94" s="27"/>
      <c r="BT94" s="27"/>
      <c r="BV94" s="27"/>
      <c r="BW94" s="350"/>
      <c r="BX94" s="350"/>
      <c r="BY94" s="350"/>
      <c r="BZ94" s="350"/>
      <c r="CA94" s="350"/>
      <c r="CB94" s="350"/>
      <c r="CC94" s="350"/>
      <c r="CD94" s="350"/>
      <c r="CE94" s="350"/>
      <c r="CF94" s="22"/>
    </row>
    <row r="95" spans="3:104">
      <c r="D95" s="142"/>
      <c r="E95" s="142"/>
      <c r="F95" s="142"/>
      <c r="G95" s="142"/>
      <c r="H95" s="142"/>
      <c r="I95" s="142"/>
      <c r="J95" s="142"/>
      <c r="K95" s="142"/>
      <c r="L95" s="142"/>
      <c r="M95" s="142"/>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c r="BF95" s="27"/>
      <c r="BG95" s="27"/>
      <c r="BH95" s="27"/>
      <c r="BI95" s="27"/>
      <c r="BJ95" s="27"/>
      <c r="BK95" s="27"/>
      <c r="BL95" s="27"/>
      <c r="BM95" s="27"/>
      <c r="BN95" s="27"/>
      <c r="BO95" s="27"/>
      <c r="BZ95" s="350"/>
      <c r="CA95" s="350"/>
      <c r="CB95" s="350"/>
      <c r="CC95" s="350"/>
      <c r="CD95" s="350"/>
      <c r="CE95" s="350"/>
      <c r="CF95" s="22"/>
      <c r="CX95" s="373"/>
    </row>
    <row r="96" spans="3:104">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U96" s="18"/>
      <c r="BV96" s="18"/>
      <c r="BW96" s="349"/>
      <c r="BX96" s="349"/>
      <c r="BY96" s="349"/>
      <c r="BZ96" s="349"/>
      <c r="CA96" s="349"/>
      <c r="CB96" s="349"/>
      <c r="CC96" s="349"/>
      <c r="CD96" s="349"/>
      <c r="CE96" s="349"/>
      <c r="CF96" s="22"/>
    </row>
    <row r="97" spans="4:84">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0"/>
      <c r="AH97" s="180"/>
      <c r="AI97" s="180"/>
      <c r="AJ97" s="180"/>
      <c r="AK97" s="180"/>
      <c r="AL97" s="180"/>
      <c r="AM97" s="180"/>
      <c r="AN97" s="180"/>
      <c r="AO97" s="180"/>
      <c r="AP97" s="180"/>
      <c r="AQ97" s="180"/>
      <c r="AR97" s="180"/>
      <c r="AS97" s="180"/>
      <c r="AT97" s="180"/>
      <c r="AU97" s="180"/>
      <c r="AV97" s="180"/>
      <c r="AW97" s="180"/>
      <c r="AX97" s="180"/>
      <c r="AY97" s="180"/>
      <c r="AZ97" s="180"/>
      <c r="BA97" s="180"/>
      <c r="CF97" s="22"/>
    </row>
    <row r="98" spans="4:84">
      <c r="D98" s="27"/>
      <c r="E98" s="27"/>
      <c r="F98" s="27"/>
      <c r="G98" s="27"/>
      <c r="H98" s="27"/>
      <c r="I98" s="27"/>
      <c r="J98" s="27"/>
      <c r="K98" s="27"/>
      <c r="L98" s="27"/>
      <c r="M98" s="27"/>
      <c r="N98" s="27"/>
      <c r="O98" s="27"/>
      <c r="P98" s="27"/>
      <c r="Q98" s="27"/>
      <c r="R98" s="27"/>
      <c r="S98" s="27"/>
      <c r="T98" s="27"/>
      <c r="U98" s="27"/>
      <c r="V98" s="27"/>
      <c r="W98" s="27"/>
      <c r="X98" s="27"/>
      <c r="Y98" s="27"/>
      <c r="Z98" s="27"/>
      <c r="AA98" s="27"/>
      <c r="BU98" s="187"/>
      <c r="BV98" s="187"/>
      <c r="BW98" s="352"/>
      <c r="BX98" s="352"/>
      <c r="BY98" s="352"/>
      <c r="BZ98" s="352"/>
      <c r="CA98" s="352"/>
      <c r="CB98" s="352"/>
      <c r="CC98" s="352"/>
      <c r="CD98" s="352"/>
      <c r="CE98" s="352"/>
      <c r="CF98" s="22"/>
    </row>
    <row r="99" spans="4:84">
      <c r="S99" s="4"/>
      <c r="T99" s="4"/>
      <c r="U99" s="4"/>
      <c r="V99" s="4"/>
      <c r="W99" s="4"/>
      <c r="X99" s="4"/>
      <c r="Y99" s="4"/>
      <c r="Z99" s="4"/>
      <c r="AA99" s="4"/>
      <c r="BV99" s="219"/>
      <c r="BW99" s="345"/>
      <c r="BX99" s="345"/>
      <c r="BY99" s="345"/>
      <c r="BZ99" s="345"/>
      <c r="CA99" s="345"/>
      <c r="CB99" s="345"/>
      <c r="CC99" s="345"/>
      <c r="CD99" s="345"/>
      <c r="CE99" s="345"/>
      <c r="CF99" s="22"/>
    </row>
    <row r="100" spans="4:84">
      <c r="S100" s="4"/>
      <c r="T100" s="4"/>
      <c r="U100" s="4"/>
      <c r="V100" s="4"/>
      <c r="W100" s="4"/>
      <c r="X100" s="4"/>
      <c r="Y100" s="4"/>
      <c r="Z100" s="4"/>
      <c r="AA100" s="4"/>
      <c r="CF100" s="22"/>
    </row>
    <row r="101" spans="4:84">
      <c r="S101" s="4"/>
      <c r="T101" s="4"/>
      <c r="U101" s="4"/>
      <c r="V101" s="4"/>
      <c r="W101" s="4"/>
      <c r="X101" s="4"/>
      <c r="Y101" s="4"/>
      <c r="Z101" s="4"/>
      <c r="AA101" s="4"/>
      <c r="CF101" s="22"/>
    </row>
    <row r="102" spans="4:84">
      <c r="S102" s="4"/>
      <c r="T102" s="4"/>
      <c r="U102" s="4"/>
      <c r="V102" s="4"/>
      <c r="W102" s="4"/>
      <c r="X102" s="4"/>
      <c r="Y102" s="4"/>
      <c r="Z102" s="4"/>
      <c r="AA102" s="4"/>
      <c r="CF102" s="22"/>
    </row>
    <row r="103" spans="4:84">
      <c r="S103" s="4"/>
      <c r="T103" s="4"/>
      <c r="U103" s="4"/>
      <c r="V103" s="4"/>
      <c r="W103" s="4"/>
      <c r="X103" s="4"/>
      <c r="Y103" s="4"/>
      <c r="Z103" s="4"/>
      <c r="AA103" s="4"/>
      <c r="CF103" s="22"/>
    </row>
    <row r="104" spans="4:84">
      <c r="S104" s="4"/>
      <c r="T104" s="4"/>
      <c r="U104" s="4"/>
      <c r="V104" s="4"/>
      <c r="W104" s="4"/>
      <c r="X104" s="4"/>
      <c r="Y104" s="4"/>
      <c r="Z104" s="4"/>
      <c r="AA104" s="4"/>
      <c r="CF104" s="22"/>
    </row>
    <row r="105" spans="4:84">
      <c r="S105" s="4"/>
      <c r="T105" s="4"/>
      <c r="U105" s="4"/>
      <c r="V105" s="4"/>
      <c r="W105" s="4"/>
      <c r="X105" s="4"/>
      <c r="Y105" s="4"/>
      <c r="Z105" s="4"/>
      <c r="AA105" s="4"/>
      <c r="CF105" s="22"/>
    </row>
    <row r="106" spans="4:84">
      <c r="S106" s="4"/>
      <c r="T106" s="4"/>
      <c r="U106" s="4"/>
      <c r="V106" s="4"/>
      <c r="W106" s="4"/>
      <c r="X106" s="4"/>
      <c r="Y106" s="4"/>
      <c r="Z106" s="4"/>
      <c r="AA106" s="4"/>
      <c r="CF106" s="22"/>
    </row>
    <row r="107" spans="4:84">
      <c r="S107" s="4"/>
      <c r="T107" s="4"/>
      <c r="U107" s="4"/>
      <c r="V107" s="4"/>
      <c r="W107" s="4"/>
      <c r="X107" s="4"/>
      <c r="Y107" s="4"/>
      <c r="Z107" s="4"/>
      <c r="AA107" s="4"/>
      <c r="CF107" s="22"/>
    </row>
    <row r="108" spans="4:84">
      <c r="S108" s="4"/>
      <c r="T108" s="4"/>
      <c r="U108" s="4"/>
      <c r="V108" s="4"/>
      <c r="W108" s="4"/>
      <c r="X108" s="4"/>
      <c r="Y108" s="4"/>
      <c r="Z108" s="4"/>
      <c r="AA108" s="4"/>
      <c r="CF108" s="22"/>
    </row>
    <row r="109" spans="4:84">
      <c r="S109" s="4"/>
      <c r="T109" s="4"/>
      <c r="U109" s="4"/>
      <c r="V109" s="4"/>
      <c r="W109" s="4"/>
      <c r="X109" s="4"/>
      <c r="Y109" s="4"/>
      <c r="Z109" s="4"/>
      <c r="AA109" s="4"/>
      <c r="CF109" s="22"/>
    </row>
    <row r="110" spans="4:84">
      <c r="S110" s="4"/>
      <c r="T110" s="4"/>
      <c r="U110" s="4"/>
      <c r="V110" s="4"/>
      <c r="W110" s="4"/>
      <c r="X110" s="4"/>
      <c r="Y110" s="4"/>
      <c r="Z110" s="4"/>
      <c r="AA110" s="4"/>
      <c r="CF110" s="22"/>
    </row>
    <row r="111" spans="4:84">
      <c r="S111" s="4"/>
      <c r="T111" s="4"/>
      <c r="U111" s="4"/>
      <c r="V111" s="4"/>
      <c r="W111" s="4"/>
      <c r="X111" s="4"/>
      <c r="Y111" s="4"/>
      <c r="Z111" s="4"/>
      <c r="AA111" s="4"/>
      <c r="CF111" s="22"/>
    </row>
    <row r="112" spans="4:84">
      <c r="S112" s="4"/>
      <c r="T112" s="4"/>
      <c r="U112" s="4"/>
      <c r="V112" s="4"/>
      <c r="W112" s="4"/>
      <c r="X112" s="4"/>
      <c r="Y112" s="4"/>
      <c r="Z112" s="4"/>
      <c r="AA112" s="4"/>
      <c r="CF112" s="22"/>
    </row>
    <row r="113" spans="75:104" s="4" customFormat="1">
      <c r="BW113" s="347"/>
      <c r="BX113" s="347"/>
      <c r="BY113" s="347"/>
      <c r="BZ113" s="347"/>
      <c r="CA113" s="347"/>
      <c r="CB113" s="347"/>
      <c r="CC113" s="347"/>
      <c r="CD113" s="347"/>
      <c r="CE113" s="347"/>
      <c r="CF113" s="22"/>
      <c r="CZ113" s="390"/>
    </row>
    <row r="114" spans="75:104" s="4" customFormat="1">
      <c r="BW114" s="347"/>
      <c r="BX114" s="347"/>
      <c r="BY114" s="347"/>
      <c r="BZ114" s="347"/>
      <c r="CA114" s="347"/>
      <c r="CB114" s="347"/>
      <c r="CC114" s="347"/>
      <c r="CD114" s="347"/>
      <c r="CE114" s="347"/>
      <c r="CF114" s="22"/>
      <c r="CZ114" s="390"/>
    </row>
    <row r="115" spans="75:104" s="4" customFormat="1">
      <c r="BW115" s="347"/>
      <c r="BX115" s="347"/>
      <c r="BY115" s="347"/>
      <c r="BZ115" s="347"/>
      <c r="CA115" s="347"/>
      <c r="CB115" s="347"/>
      <c r="CC115" s="347"/>
      <c r="CD115" s="347"/>
      <c r="CE115" s="347"/>
      <c r="CF115" s="22"/>
      <c r="CZ115" s="390"/>
    </row>
    <row r="116" spans="75:104" s="4" customFormat="1">
      <c r="BW116" s="347"/>
      <c r="BX116" s="347"/>
      <c r="BY116" s="347"/>
      <c r="BZ116" s="347"/>
      <c r="CA116" s="347"/>
      <c r="CB116" s="347"/>
      <c r="CC116" s="347"/>
      <c r="CD116" s="347"/>
      <c r="CE116" s="347"/>
      <c r="CF116" s="22"/>
      <c r="CZ116" s="390"/>
    </row>
    <row r="117" spans="75:104" s="4" customFormat="1">
      <c r="BW117" s="347"/>
      <c r="BX117" s="347"/>
      <c r="BY117" s="347"/>
      <c r="BZ117" s="347"/>
      <c r="CA117" s="347"/>
      <c r="CB117" s="347"/>
      <c r="CC117" s="347"/>
      <c r="CD117" s="347"/>
      <c r="CE117" s="347"/>
      <c r="CF117" s="22"/>
      <c r="CZ117" s="390"/>
    </row>
    <row r="118" spans="75:104" s="4" customFormat="1">
      <c r="BW118" s="347"/>
      <c r="BX118" s="347"/>
      <c r="BY118" s="347"/>
      <c r="BZ118" s="347"/>
      <c r="CA118" s="347"/>
      <c r="CB118" s="347"/>
      <c r="CC118" s="347"/>
      <c r="CD118" s="347"/>
      <c r="CE118" s="347"/>
      <c r="CF118" s="22"/>
      <c r="CZ118" s="390"/>
    </row>
    <row r="119" spans="75:104" s="4" customFormat="1">
      <c r="BW119" s="347"/>
      <c r="BX119" s="347"/>
      <c r="BY119" s="347"/>
      <c r="BZ119" s="347"/>
      <c r="CA119" s="347"/>
      <c r="CB119" s="347"/>
      <c r="CC119" s="347"/>
      <c r="CD119" s="347"/>
      <c r="CE119" s="347"/>
      <c r="CF119" s="22"/>
      <c r="CZ119" s="390"/>
    </row>
    <row r="120" spans="75:104" s="4" customFormat="1">
      <c r="BW120" s="347"/>
      <c r="BX120" s="347"/>
      <c r="BY120" s="347"/>
      <c r="BZ120" s="347"/>
      <c r="CA120" s="347"/>
      <c r="CB120" s="347"/>
      <c r="CC120" s="347"/>
      <c r="CD120" s="347"/>
      <c r="CE120" s="347"/>
      <c r="CF120" s="22"/>
      <c r="CZ120" s="390"/>
    </row>
    <row r="121" spans="75:104" s="4" customFormat="1">
      <c r="BW121" s="347"/>
      <c r="BX121" s="347"/>
      <c r="BY121" s="347"/>
      <c r="BZ121" s="347"/>
      <c r="CA121" s="347"/>
      <c r="CB121" s="347"/>
      <c r="CC121" s="347"/>
      <c r="CD121" s="347"/>
      <c r="CE121" s="347"/>
      <c r="CF121" s="22"/>
      <c r="CZ121" s="390"/>
    </row>
    <row r="122" spans="75:104" s="4" customFormat="1">
      <c r="BW122" s="347"/>
      <c r="BX122" s="347"/>
      <c r="BY122" s="347"/>
      <c r="BZ122" s="347"/>
      <c r="CA122" s="347"/>
      <c r="CB122" s="347"/>
      <c r="CC122" s="347"/>
      <c r="CD122" s="347"/>
      <c r="CE122" s="347"/>
      <c r="CF122" s="22"/>
      <c r="CZ122" s="390"/>
    </row>
    <row r="123" spans="75:104" s="4" customFormat="1">
      <c r="BW123" s="347"/>
      <c r="BX123" s="347"/>
      <c r="BY123" s="347"/>
      <c r="BZ123" s="347"/>
      <c r="CA123" s="347"/>
      <c r="CB123" s="347"/>
      <c r="CC123" s="347"/>
      <c r="CD123" s="347"/>
      <c r="CE123" s="347"/>
      <c r="CF123" s="22"/>
      <c r="CZ123" s="390"/>
    </row>
    <row r="124" spans="75:104" s="4" customFormat="1">
      <c r="BW124" s="347"/>
      <c r="BX124" s="347"/>
      <c r="BY124" s="347"/>
      <c r="BZ124" s="347"/>
      <c r="CA124" s="347"/>
      <c r="CB124" s="347"/>
      <c r="CC124" s="347"/>
      <c r="CD124" s="347"/>
      <c r="CE124" s="347"/>
      <c r="CF124" s="22"/>
      <c r="CZ124" s="390"/>
    </row>
    <row r="125" spans="75:104" s="4" customFormat="1">
      <c r="BW125" s="347"/>
      <c r="BX125" s="347"/>
      <c r="BY125" s="347"/>
      <c r="BZ125" s="347"/>
      <c r="CA125" s="347"/>
      <c r="CB125" s="347"/>
      <c r="CC125" s="347"/>
      <c r="CD125" s="347"/>
      <c r="CE125" s="347"/>
      <c r="CF125" s="22"/>
      <c r="CZ125" s="390"/>
    </row>
    <row r="126" spans="75:104" s="4" customFormat="1">
      <c r="BW126" s="347"/>
      <c r="BX126" s="347"/>
      <c r="BY126" s="347"/>
      <c r="BZ126" s="347"/>
      <c r="CA126" s="347"/>
      <c r="CB126" s="347"/>
      <c r="CC126" s="347"/>
      <c r="CD126" s="347"/>
      <c r="CE126" s="347"/>
      <c r="CF126" s="22"/>
      <c r="CZ126" s="390"/>
    </row>
    <row r="127" spans="75:104" s="4" customFormat="1">
      <c r="BW127" s="347"/>
      <c r="BX127" s="347"/>
      <c r="BY127" s="347"/>
      <c r="BZ127" s="347"/>
      <c r="CA127" s="347"/>
      <c r="CB127" s="347"/>
      <c r="CC127" s="347"/>
      <c r="CD127" s="347"/>
      <c r="CE127" s="347"/>
      <c r="CF127" s="22"/>
      <c r="CZ127" s="390"/>
    </row>
    <row r="128" spans="75:104" s="4" customFormat="1">
      <c r="BW128" s="347"/>
      <c r="BX128" s="347"/>
      <c r="BY128" s="347"/>
      <c r="BZ128" s="347"/>
      <c r="CA128" s="347"/>
      <c r="CB128" s="347"/>
      <c r="CC128" s="347"/>
      <c r="CD128" s="347"/>
      <c r="CE128" s="347"/>
      <c r="CF128" s="22"/>
      <c r="CZ128" s="390"/>
    </row>
    <row r="129" spans="75:104" s="4" customFormat="1">
      <c r="BW129" s="347"/>
      <c r="BX129" s="347"/>
      <c r="BY129" s="347"/>
      <c r="BZ129" s="347"/>
      <c r="CA129" s="347"/>
      <c r="CB129" s="347"/>
      <c r="CC129" s="347"/>
      <c r="CD129" s="347"/>
      <c r="CE129" s="347"/>
      <c r="CF129" s="22"/>
      <c r="CZ129" s="390"/>
    </row>
    <row r="130" spans="75:104" s="4" customFormat="1">
      <c r="BW130" s="347"/>
      <c r="BX130" s="347"/>
      <c r="BY130" s="347"/>
      <c r="BZ130" s="347"/>
      <c r="CA130" s="347"/>
      <c r="CB130" s="347"/>
      <c r="CC130" s="347"/>
      <c r="CD130" s="347"/>
      <c r="CE130" s="347"/>
      <c r="CF130" s="22"/>
      <c r="CZ130" s="390"/>
    </row>
    <row r="131" spans="75:104" s="4" customFormat="1">
      <c r="BW131" s="347"/>
      <c r="BX131" s="347"/>
      <c r="BY131" s="347"/>
      <c r="BZ131" s="347"/>
      <c r="CA131" s="347"/>
      <c r="CB131" s="347"/>
      <c r="CC131" s="347"/>
      <c r="CD131" s="347"/>
      <c r="CE131" s="347"/>
      <c r="CF131" s="22"/>
      <c r="CZ131" s="390"/>
    </row>
    <row r="132" spans="75:104" s="4" customFormat="1">
      <c r="BW132" s="347"/>
      <c r="BX132" s="347"/>
      <c r="BY132" s="347"/>
      <c r="BZ132" s="347"/>
      <c r="CA132" s="347"/>
      <c r="CB132" s="347"/>
      <c r="CC132" s="347"/>
      <c r="CD132" s="347"/>
      <c r="CE132" s="347"/>
      <c r="CF132" s="22"/>
      <c r="CZ132" s="390"/>
    </row>
    <row r="133" spans="75:104" s="4" customFormat="1">
      <c r="BW133" s="347"/>
      <c r="BX133" s="347"/>
      <c r="BY133" s="347"/>
      <c r="BZ133" s="347"/>
      <c r="CA133" s="347"/>
      <c r="CB133" s="347"/>
      <c r="CC133" s="347"/>
      <c r="CD133" s="347"/>
      <c r="CE133" s="347"/>
      <c r="CF133" s="22"/>
      <c r="CZ133" s="390"/>
    </row>
    <row r="134" spans="75:104" s="4" customFormat="1">
      <c r="BW134" s="347"/>
      <c r="BX134" s="347"/>
      <c r="BY134" s="347"/>
      <c r="BZ134" s="347"/>
      <c r="CA134" s="347"/>
      <c r="CB134" s="347"/>
      <c r="CC134" s="347"/>
      <c r="CD134" s="347"/>
      <c r="CE134" s="347"/>
      <c r="CF134" s="22"/>
      <c r="CZ134" s="390"/>
    </row>
    <row r="135" spans="75:104" s="4" customFormat="1">
      <c r="BW135" s="347"/>
      <c r="BX135" s="347"/>
      <c r="BY135" s="347"/>
      <c r="BZ135" s="347"/>
      <c r="CA135" s="347"/>
      <c r="CB135" s="347"/>
      <c r="CC135" s="347"/>
      <c r="CD135" s="347"/>
      <c r="CE135" s="347"/>
      <c r="CF135" s="22"/>
      <c r="CZ135" s="390"/>
    </row>
    <row r="136" spans="75:104" s="4" customFormat="1">
      <c r="BW136" s="347"/>
      <c r="BX136" s="347"/>
      <c r="BY136" s="347"/>
      <c r="BZ136" s="347"/>
      <c r="CA136" s="347"/>
      <c r="CB136" s="347"/>
      <c r="CC136" s="347"/>
      <c r="CD136" s="347"/>
      <c r="CE136" s="347"/>
      <c r="CF136" s="22"/>
      <c r="CZ136" s="390"/>
    </row>
    <row r="137" spans="75:104" s="4" customFormat="1">
      <c r="BW137" s="347"/>
      <c r="BX137" s="347"/>
      <c r="BY137" s="347"/>
      <c r="BZ137" s="347"/>
      <c r="CA137" s="347"/>
      <c r="CB137" s="347"/>
      <c r="CC137" s="347"/>
      <c r="CD137" s="347"/>
      <c r="CE137" s="347"/>
      <c r="CF137" s="22"/>
      <c r="CZ137" s="390"/>
    </row>
    <row r="138" spans="75:104" s="4" customFormat="1">
      <c r="BW138" s="347"/>
      <c r="BX138" s="347"/>
      <c r="BY138" s="347"/>
      <c r="BZ138" s="347"/>
      <c r="CA138" s="347"/>
      <c r="CB138" s="347"/>
      <c r="CC138" s="347"/>
      <c r="CD138" s="347"/>
      <c r="CE138" s="347"/>
      <c r="CF138" s="22"/>
      <c r="CZ138" s="390"/>
    </row>
    <row r="139" spans="75:104" s="4" customFormat="1">
      <c r="BW139" s="347"/>
      <c r="BX139" s="347"/>
      <c r="BY139" s="347"/>
      <c r="BZ139" s="347"/>
      <c r="CA139" s="347"/>
      <c r="CB139" s="347"/>
      <c r="CC139" s="347"/>
      <c r="CD139" s="347"/>
      <c r="CE139" s="347"/>
      <c r="CF139" s="22"/>
      <c r="CZ139" s="390"/>
    </row>
    <row r="140" spans="75:104" s="4" customFormat="1">
      <c r="BW140" s="347"/>
      <c r="BX140" s="347"/>
      <c r="BY140" s="347"/>
      <c r="BZ140" s="347"/>
      <c r="CA140" s="347"/>
      <c r="CB140" s="347"/>
      <c r="CC140" s="347"/>
      <c r="CD140" s="347"/>
      <c r="CE140" s="347"/>
      <c r="CF140" s="22"/>
      <c r="CZ140" s="390"/>
    </row>
    <row r="141" spans="75:104" s="4" customFormat="1">
      <c r="BW141" s="347"/>
      <c r="BX141" s="347"/>
      <c r="BY141" s="347"/>
      <c r="BZ141" s="347"/>
      <c r="CA141" s="347"/>
      <c r="CB141" s="347"/>
      <c r="CC141" s="347"/>
      <c r="CD141" s="347"/>
      <c r="CE141" s="347"/>
      <c r="CF141" s="22"/>
      <c r="CZ141" s="390"/>
    </row>
    <row r="142" spans="75:104" s="4" customFormat="1">
      <c r="BW142" s="347"/>
      <c r="BX142" s="347"/>
      <c r="BY142" s="347"/>
      <c r="BZ142" s="347"/>
      <c r="CA142" s="347"/>
      <c r="CB142" s="347"/>
      <c r="CC142" s="347"/>
      <c r="CD142" s="347"/>
      <c r="CE142" s="347"/>
      <c r="CF142" s="22"/>
      <c r="CZ142" s="390"/>
    </row>
    <row r="143" spans="75:104" s="4" customFormat="1">
      <c r="BW143" s="347"/>
      <c r="BX143" s="347"/>
      <c r="BY143" s="347"/>
      <c r="BZ143" s="347"/>
      <c r="CA143" s="347"/>
      <c r="CB143" s="347"/>
      <c r="CC143" s="347"/>
      <c r="CD143" s="347"/>
      <c r="CE143" s="347"/>
      <c r="CF143" s="22"/>
      <c r="CZ143" s="390"/>
    </row>
    <row r="144" spans="75:104" s="4" customFormat="1">
      <c r="BW144" s="347"/>
      <c r="BX144" s="347"/>
      <c r="BY144" s="347"/>
      <c r="BZ144" s="347"/>
      <c r="CA144" s="347"/>
      <c r="CB144" s="347"/>
      <c r="CC144" s="347"/>
      <c r="CD144" s="347"/>
      <c r="CE144" s="347"/>
      <c r="CF144" s="22"/>
      <c r="CZ144" s="390"/>
    </row>
    <row r="145" spans="75:104" s="4" customFormat="1">
      <c r="BW145" s="347"/>
      <c r="BX145" s="347"/>
      <c r="BY145" s="347"/>
      <c r="BZ145" s="347"/>
      <c r="CA145" s="347"/>
      <c r="CB145" s="347"/>
      <c r="CC145" s="347"/>
      <c r="CD145" s="347"/>
      <c r="CE145" s="347"/>
      <c r="CF145" s="22"/>
      <c r="CZ145" s="390"/>
    </row>
    <row r="146" spans="75:104" s="4" customFormat="1">
      <c r="BW146" s="347"/>
      <c r="BX146" s="347"/>
      <c r="BY146" s="347"/>
      <c r="BZ146" s="347"/>
      <c r="CA146" s="347"/>
      <c r="CB146" s="347"/>
      <c r="CC146" s="347"/>
      <c r="CD146" s="347"/>
      <c r="CE146" s="347"/>
      <c r="CF146" s="22"/>
      <c r="CZ146" s="390"/>
    </row>
    <row r="147" spans="75:104" s="4" customFormat="1">
      <c r="BW147" s="347"/>
      <c r="BX147" s="347"/>
      <c r="BY147" s="347"/>
      <c r="BZ147" s="347"/>
      <c r="CA147" s="347"/>
      <c r="CB147" s="347"/>
      <c r="CC147" s="347"/>
      <c r="CD147" s="347"/>
      <c r="CE147" s="347"/>
      <c r="CF147" s="22"/>
      <c r="CZ147" s="390"/>
    </row>
    <row r="148" spans="75:104" s="4" customFormat="1">
      <c r="BW148" s="347"/>
      <c r="BX148" s="347"/>
      <c r="BY148" s="347"/>
      <c r="BZ148" s="347"/>
      <c r="CA148" s="347"/>
      <c r="CB148" s="347"/>
      <c r="CC148" s="347"/>
      <c r="CD148" s="347"/>
      <c r="CE148" s="347"/>
      <c r="CF148" s="22"/>
      <c r="CZ148" s="390"/>
    </row>
    <row r="149" spans="75:104" s="4" customFormat="1">
      <c r="BW149" s="347"/>
      <c r="BX149" s="347"/>
      <c r="BY149" s="347"/>
      <c r="BZ149" s="347"/>
      <c r="CA149" s="347"/>
      <c r="CB149" s="347"/>
      <c r="CC149" s="347"/>
      <c r="CD149" s="347"/>
      <c r="CE149" s="347"/>
      <c r="CF149" s="22"/>
      <c r="CZ149" s="390"/>
    </row>
    <row r="150" spans="75:104" s="4" customFormat="1">
      <c r="BW150" s="347"/>
      <c r="BX150" s="347"/>
      <c r="BY150" s="347"/>
      <c r="BZ150" s="347"/>
      <c r="CA150" s="347"/>
      <c r="CB150" s="347"/>
      <c r="CC150" s="347"/>
      <c r="CD150" s="347"/>
      <c r="CE150" s="347"/>
      <c r="CF150" s="22"/>
      <c r="CZ150" s="390"/>
    </row>
    <row r="151" spans="75:104" s="4" customFormat="1">
      <c r="BW151" s="347"/>
      <c r="BX151" s="347"/>
      <c r="BY151" s="347"/>
      <c r="BZ151" s="347"/>
      <c r="CA151" s="347"/>
      <c r="CB151" s="347"/>
      <c r="CC151" s="347"/>
      <c r="CD151" s="347"/>
      <c r="CE151" s="347"/>
      <c r="CF151" s="22"/>
      <c r="CZ151" s="390"/>
    </row>
    <row r="152" spans="75:104" s="4" customFormat="1">
      <c r="BW152" s="347"/>
      <c r="BX152" s="347"/>
      <c r="BY152" s="347"/>
      <c r="BZ152" s="347"/>
      <c r="CA152" s="347"/>
      <c r="CB152" s="347"/>
      <c r="CC152" s="347"/>
      <c r="CD152" s="347"/>
      <c r="CE152" s="347"/>
      <c r="CF152" s="22"/>
      <c r="CZ152" s="390"/>
    </row>
    <row r="153" spans="75:104" s="4" customFormat="1">
      <c r="BW153" s="347"/>
      <c r="BX153" s="347"/>
      <c r="BY153" s="347"/>
      <c r="BZ153" s="347"/>
      <c r="CA153" s="347"/>
      <c r="CB153" s="347"/>
      <c r="CC153" s="347"/>
      <c r="CD153" s="347"/>
      <c r="CE153" s="347"/>
      <c r="CF153" s="22"/>
      <c r="CZ153" s="390"/>
    </row>
    <row r="154" spans="75:104" s="4" customFormat="1">
      <c r="BW154" s="347"/>
      <c r="BX154" s="347"/>
      <c r="BY154" s="347"/>
      <c r="BZ154" s="347"/>
      <c r="CA154" s="347"/>
      <c r="CB154" s="347"/>
      <c r="CC154" s="347"/>
      <c r="CD154" s="347"/>
      <c r="CE154" s="347"/>
      <c r="CF154" s="22"/>
      <c r="CZ154" s="390"/>
    </row>
    <row r="155" spans="75:104" s="4" customFormat="1">
      <c r="BW155" s="347"/>
      <c r="BX155" s="347"/>
      <c r="BY155" s="347"/>
      <c r="BZ155" s="347"/>
      <c r="CA155" s="347"/>
      <c r="CB155" s="347"/>
      <c r="CC155" s="347"/>
      <c r="CD155" s="347"/>
      <c r="CE155" s="347"/>
      <c r="CF155" s="22"/>
      <c r="CZ155" s="390"/>
    </row>
    <row r="156" spans="75:104" s="4" customFormat="1">
      <c r="BW156" s="347"/>
      <c r="BX156" s="347"/>
      <c r="BY156" s="347"/>
      <c r="BZ156" s="347"/>
      <c r="CA156" s="347"/>
      <c r="CB156" s="347"/>
      <c r="CC156" s="347"/>
      <c r="CD156" s="347"/>
      <c r="CE156" s="347"/>
      <c r="CF156" s="22"/>
      <c r="CZ156" s="390"/>
    </row>
    <row r="157" spans="75:104" s="4" customFormat="1">
      <c r="BW157" s="347"/>
      <c r="BX157" s="347"/>
      <c r="BY157" s="347"/>
      <c r="BZ157" s="347"/>
      <c r="CA157" s="347"/>
      <c r="CB157" s="347"/>
      <c r="CC157" s="347"/>
      <c r="CD157" s="347"/>
      <c r="CE157" s="347"/>
      <c r="CF157" s="22"/>
      <c r="CZ157" s="390"/>
    </row>
    <row r="158" spans="75:104" s="4" customFormat="1">
      <c r="BW158" s="347"/>
      <c r="BX158" s="347"/>
      <c r="BY158" s="347"/>
      <c r="BZ158" s="347"/>
      <c r="CA158" s="347"/>
      <c r="CB158" s="347"/>
      <c r="CC158" s="347"/>
      <c r="CD158" s="347"/>
      <c r="CE158" s="347"/>
      <c r="CF158" s="22"/>
      <c r="CZ158" s="390"/>
    </row>
    <row r="159" spans="75:104" s="4" customFormat="1">
      <c r="BW159" s="347"/>
      <c r="BX159" s="347"/>
      <c r="BY159" s="347"/>
      <c r="BZ159" s="347"/>
      <c r="CA159" s="347"/>
      <c r="CB159" s="347"/>
      <c r="CC159" s="347"/>
      <c r="CD159" s="347"/>
      <c r="CE159" s="347"/>
      <c r="CF159" s="22"/>
      <c r="CZ159" s="390"/>
    </row>
    <row r="160" spans="75:104" s="4" customFormat="1">
      <c r="BW160" s="347"/>
      <c r="BX160" s="347"/>
      <c r="BY160" s="347"/>
      <c r="BZ160" s="347"/>
      <c r="CA160" s="347"/>
      <c r="CB160" s="347"/>
      <c r="CC160" s="347"/>
      <c r="CD160" s="347"/>
      <c r="CE160" s="347"/>
      <c r="CF160" s="22"/>
      <c r="CZ160" s="390"/>
    </row>
    <row r="161" spans="75:104" s="4" customFormat="1">
      <c r="BW161" s="347"/>
      <c r="BX161" s="347"/>
      <c r="BY161" s="347"/>
      <c r="BZ161" s="347"/>
      <c r="CA161" s="347"/>
      <c r="CB161" s="347"/>
      <c r="CC161" s="347"/>
      <c r="CD161" s="347"/>
      <c r="CE161" s="347"/>
      <c r="CF161" s="22"/>
      <c r="CZ161" s="390"/>
    </row>
    <row r="162" spans="75:104" s="4" customFormat="1">
      <c r="BW162" s="347"/>
      <c r="BX162" s="347"/>
      <c r="BY162" s="347"/>
      <c r="BZ162" s="347"/>
      <c r="CA162" s="347"/>
      <c r="CB162" s="347"/>
      <c r="CC162" s="347"/>
      <c r="CD162" s="347"/>
      <c r="CE162" s="347"/>
      <c r="CF162" s="22"/>
      <c r="CZ162" s="390"/>
    </row>
    <row r="163" spans="75:104" s="4" customFormat="1">
      <c r="BW163" s="347"/>
      <c r="BX163" s="347"/>
      <c r="BY163" s="347"/>
      <c r="BZ163" s="347"/>
      <c r="CA163" s="347"/>
      <c r="CB163" s="347"/>
      <c r="CC163" s="347"/>
      <c r="CD163" s="347"/>
      <c r="CE163" s="347"/>
      <c r="CF163" s="22"/>
      <c r="CZ163" s="390"/>
    </row>
    <row r="164" spans="75:104" s="4" customFormat="1">
      <c r="BW164" s="347"/>
      <c r="BX164" s="347"/>
      <c r="BY164" s="347"/>
      <c r="BZ164" s="347"/>
      <c r="CA164" s="347"/>
      <c r="CB164" s="347"/>
      <c r="CC164" s="347"/>
      <c r="CD164" s="347"/>
      <c r="CE164" s="347"/>
      <c r="CF164" s="22"/>
      <c r="CZ164" s="390"/>
    </row>
    <row r="165" spans="75:104" s="4" customFormat="1">
      <c r="BW165" s="347"/>
      <c r="BX165" s="347"/>
      <c r="BY165" s="347"/>
      <c r="BZ165" s="347"/>
      <c r="CA165" s="347"/>
      <c r="CB165" s="347"/>
      <c r="CC165" s="347"/>
      <c r="CD165" s="347"/>
      <c r="CE165" s="347"/>
      <c r="CF165" s="22"/>
      <c r="CZ165" s="390"/>
    </row>
    <row r="166" spans="75:104" s="4" customFormat="1">
      <c r="BW166" s="347"/>
      <c r="BX166" s="347"/>
      <c r="BY166" s="347"/>
      <c r="BZ166" s="347"/>
      <c r="CA166" s="347"/>
      <c r="CB166" s="347"/>
      <c r="CC166" s="347"/>
      <c r="CD166" s="347"/>
      <c r="CE166" s="347"/>
      <c r="CF166" s="22"/>
      <c r="CZ166" s="390"/>
    </row>
    <row r="167" spans="75:104" s="4" customFormat="1">
      <c r="BW167" s="347"/>
      <c r="BX167" s="347"/>
      <c r="BY167" s="347"/>
      <c r="BZ167" s="347"/>
      <c r="CA167" s="347"/>
      <c r="CB167" s="347"/>
      <c r="CC167" s="347"/>
      <c r="CD167" s="347"/>
      <c r="CE167" s="347"/>
      <c r="CF167" s="22"/>
      <c r="CZ167" s="390"/>
    </row>
    <row r="168" spans="75:104" s="4" customFormat="1">
      <c r="BW168" s="347"/>
      <c r="BX168" s="347"/>
      <c r="BY168" s="347"/>
      <c r="BZ168" s="347"/>
      <c r="CA168" s="347"/>
      <c r="CB168" s="347"/>
      <c r="CC168" s="347"/>
      <c r="CD168" s="347"/>
      <c r="CE168" s="347"/>
      <c r="CF168" s="22"/>
      <c r="CZ168" s="390"/>
    </row>
    <row r="169" spans="75:104" s="4" customFormat="1">
      <c r="BW169" s="347"/>
      <c r="BX169" s="347"/>
      <c r="BY169" s="347"/>
      <c r="BZ169" s="347"/>
      <c r="CA169" s="347"/>
      <c r="CB169" s="347"/>
      <c r="CC169" s="347"/>
      <c r="CD169" s="347"/>
      <c r="CE169" s="347"/>
      <c r="CF169" s="390"/>
      <c r="CZ169" s="390"/>
    </row>
    <row r="170" spans="75:104" s="4" customFormat="1">
      <c r="BW170" s="347"/>
      <c r="BX170" s="347"/>
      <c r="BY170" s="347"/>
      <c r="BZ170" s="347"/>
      <c r="CA170" s="347"/>
      <c r="CB170" s="347"/>
      <c r="CC170" s="347"/>
      <c r="CD170" s="347"/>
      <c r="CE170" s="347"/>
      <c r="CF170" s="390"/>
      <c r="CZ170" s="390"/>
    </row>
    <row r="171" spans="75:104" s="4" customFormat="1">
      <c r="BW171" s="347"/>
      <c r="BX171" s="347"/>
      <c r="BY171" s="347"/>
      <c r="BZ171" s="347"/>
      <c r="CA171" s="347"/>
      <c r="CB171" s="347"/>
      <c r="CC171" s="347"/>
      <c r="CD171" s="347"/>
      <c r="CE171" s="347"/>
      <c r="CF171" s="390"/>
      <c r="CZ171" s="390"/>
    </row>
    <row r="172" spans="75:104" s="4" customFormat="1">
      <c r="BW172" s="347"/>
      <c r="BX172" s="347"/>
      <c r="BY172" s="347"/>
      <c r="BZ172" s="347"/>
      <c r="CA172" s="347"/>
      <c r="CB172" s="347"/>
      <c r="CC172" s="347"/>
      <c r="CD172" s="347"/>
      <c r="CE172" s="347"/>
      <c r="CF172" s="390"/>
      <c r="CZ172" s="390"/>
    </row>
    <row r="173" spans="75:104" s="4" customFormat="1">
      <c r="BW173" s="347"/>
      <c r="BX173" s="347"/>
      <c r="BY173" s="347"/>
      <c r="BZ173" s="347"/>
      <c r="CA173" s="347"/>
      <c r="CB173" s="347"/>
      <c r="CC173" s="347"/>
      <c r="CD173" s="347"/>
      <c r="CE173" s="347"/>
      <c r="CF173" s="390"/>
      <c r="CZ173" s="390"/>
    </row>
    <row r="174" spans="75:104" s="4" customFormat="1">
      <c r="BW174" s="347"/>
      <c r="BX174" s="347"/>
      <c r="BY174" s="347"/>
      <c r="BZ174" s="347"/>
      <c r="CA174" s="347"/>
      <c r="CB174" s="347"/>
      <c r="CC174" s="347"/>
      <c r="CD174" s="347"/>
      <c r="CE174" s="347"/>
      <c r="CF174" s="390"/>
      <c r="CZ174" s="390"/>
    </row>
    <row r="175" spans="75:104" s="4" customFormat="1">
      <c r="BW175" s="347"/>
      <c r="BX175" s="347"/>
      <c r="BY175" s="347"/>
      <c r="BZ175" s="347"/>
      <c r="CA175" s="347"/>
      <c r="CB175" s="347"/>
      <c r="CC175" s="347"/>
      <c r="CD175" s="347"/>
      <c r="CE175" s="347"/>
      <c r="CF175" s="390"/>
      <c r="CZ175" s="390"/>
    </row>
    <row r="176" spans="75:104" s="4" customFormat="1">
      <c r="BW176" s="347"/>
      <c r="BX176" s="347"/>
      <c r="BY176" s="347"/>
      <c r="BZ176" s="347"/>
      <c r="CA176" s="347"/>
      <c r="CB176" s="347"/>
      <c r="CC176" s="347"/>
      <c r="CD176" s="347"/>
      <c r="CE176" s="347"/>
      <c r="CF176" s="390"/>
      <c r="CZ176" s="390"/>
    </row>
    <row r="177" spans="75:104" s="4" customFormat="1">
      <c r="BW177" s="347"/>
      <c r="BX177" s="347"/>
      <c r="BY177" s="347"/>
      <c r="BZ177" s="347"/>
      <c r="CA177" s="347"/>
      <c r="CB177" s="347"/>
      <c r="CC177" s="347"/>
      <c r="CD177" s="347"/>
      <c r="CE177" s="347"/>
      <c r="CF177" s="390"/>
      <c r="CZ177" s="390"/>
    </row>
    <row r="178" spans="75:104" s="4" customFormat="1">
      <c r="BW178" s="347"/>
      <c r="BX178" s="347"/>
      <c r="BY178" s="347"/>
      <c r="BZ178" s="347"/>
      <c r="CA178" s="347"/>
      <c r="CB178" s="347"/>
      <c r="CC178" s="347"/>
      <c r="CD178" s="347"/>
      <c r="CE178" s="347"/>
      <c r="CF178" s="390"/>
      <c r="CZ178" s="390"/>
    </row>
    <row r="179" spans="75:104" s="4" customFormat="1">
      <c r="BW179" s="347"/>
      <c r="BX179" s="347"/>
      <c r="BY179" s="347"/>
      <c r="BZ179" s="347"/>
      <c r="CA179" s="347"/>
      <c r="CB179" s="347"/>
      <c r="CC179" s="347"/>
      <c r="CD179" s="347"/>
      <c r="CE179" s="347"/>
      <c r="CF179" s="390"/>
      <c r="CZ179" s="390"/>
    </row>
    <row r="180" spans="75:104" s="4" customFormat="1">
      <c r="BW180" s="347"/>
      <c r="BX180" s="347"/>
      <c r="BY180" s="347"/>
      <c r="BZ180" s="347"/>
      <c r="CA180" s="347"/>
      <c r="CB180" s="347"/>
      <c r="CC180" s="347"/>
      <c r="CD180" s="347"/>
      <c r="CE180" s="347"/>
      <c r="CF180" s="390"/>
      <c r="CZ180" s="390"/>
    </row>
    <row r="181" spans="75:104" s="4" customFormat="1">
      <c r="BW181" s="347"/>
      <c r="BX181" s="347"/>
      <c r="BY181" s="347"/>
      <c r="BZ181" s="347"/>
      <c r="CA181" s="347"/>
      <c r="CB181" s="347"/>
      <c r="CC181" s="347"/>
      <c r="CD181" s="347"/>
      <c r="CE181" s="347"/>
      <c r="CF181" s="390"/>
      <c r="CZ181" s="390"/>
    </row>
    <row r="182" spans="75:104" s="4" customFormat="1">
      <c r="BW182" s="347"/>
      <c r="BX182" s="347"/>
      <c r="BY182" s="347"/>
      <c r="BZ182" s="347"/>
      <c r="CA182" s="347"/>
      <c r="CB182" s="347"/>
      <c r="CC182" s="347"/>
      <c r="CD182" s="347"/>
      <c r="CE182" s="347"/>
      <c r="CF182" s="390"/>
      <c r="CZ182" s="390"/>
    </row>
    <row r="183" spans="75:104" s="4" customFormat="1">
      <c r="BW183" s="347"/>
      <c r="BX183" s="347"/>
      <c r="BY183" s="347"/>
      <c r="BZ183" s="347"/>
      <c r="CA183" s="347"/>
      <c r="CB183" s="347"/>
      <c r="CC183" s="347"/>
      <c r="CD183" s="347"/>
      <c r="CE183" s="347"/>
      <c r="CF183" s="390"/>
      <c r="CZ183" s="390"/>
    </row>
    <row r="184" spans="75:104" s="4" customFormat="1">
      <c r="BW184" s="347"/>
      <c r="BX184" s="347"/>
      <c r="BY184" s="347"/>
      <c r="BZ184" s="347"/>
      <c r="CA184" s="347"/>
      <c r="CB184" s="347"/>
      <c r="CC184" s="347"/>
      <c r="CD184" s="347"/>
      <c r="CE184" s="347"/>
      <c r="CF184" s="390"/>
      <c r="CZ184" s="390"/>
    </row>
    <row r="185" spans="75:104" s="4" customFormat="1">
      <c r="BW185" s="347"/>
      <c r="BX185" s="347"/>
      <c r="BY185" s="347"/>
      <c r="BZ185" s="347"/>
      <c r="CA185" s="347"/>
      <c r="CB185" s="347"/>
      <c r="CC185" s="347"/>
      <c r="CD185" s="347"/>
      <c r="CE185" s="347"/>
      <c r="CF185" s="390"/>
      <c r="CZ185" s="390"/>
    </row>
    <row r="186" spans="75:104" s="4" customFormat="1">
      <c r="BW186" s="347"/>
      <c r="BX186" s="347"/>
      <c r="BY186" s="347"/>
      <c r="BZ186" s="347"/>
      <c r="CA186" s="347"/>
      <c r="CB186" s="347"/>
      <c r="CC186" s="347"/>
      <c r="CD186" s="347"/>
      <c r="CE186" s="347"/>
      <c r="CF186" s="390"/>
      <c r="CZ186" s="390"/>
    </row>
    <row r="187" spans="75:104" s="4" customFormat="1">
      <c r="BW187" s="347"/>
      <c r="BX187" s="347"/>
      <c r="BY187" s="347"/>
      <c r="BZ187" s="347"/>
      <c r="CA187" s="347"/>
      <c r="CB187" s="347"/>
      <c r="CC187" s="347"/>
      <c r="CD187" s="347"/>
      <c r="CE187" s="347"/>
      <c r="CF187" s="390"/>
      <c r="CZ187" s="390"/>
    </row>
    <row r="188" spans="75:104" s="4" customFormat="1">
      <c r="BW188" s="347"/>
      <c r="BX188" s="347"/>
      <c r="BY188" s="347"/>
      <c r="BZ188" s="347"/>
      <c r="CA188" s="347"/>
      <c r="CB188" s="347"/>
      <c r="CC188" s="347"/>
      <c r="CD188" s="347"/>
      <c r="CE188" s="347"/>
      <c r="CF188" s="390"/>
      <c r="CZ188" s="390"/>
    </row>
    <row r="189" spans="75:104" s="4" customFormat="1">
      <c r="BW189" s="347"/>
      <c r="BX189" s="347"/>
      <c r="BY189" s="347"/>
      <c r="BZ189" s="347"/>
      <c r="CA189" s="347"/>
      <c r="CB189" s="347"/>
      <c r="CC189" s="347"/>
      <c r="CD189" s="347"/>
      <c r="CE189" s="347"/>
      <c r="CF189" s="390"/>
      <c r="CZ189" s="390"/>
    </row>
    <row r="190" spans="75:104" s="4" customFormat="1">
      <c r="BW190" s="347"/>
      <c r="BX190" s="347"/>
      <c r="BY190" s="347"/>
      <c r="BZ190" s="347"/>
      <c r="CA190" s="347"/>
      <c r="CB190" s="347"/>
      <c r="CC190" s="347"/>
      <c r="CD190" s="347"/>
      <c r="CE190" s="347"/>
      <c r="CF190" s="390"/>
      <c r="CZ190" s="390"/>
    </row>
    <row r="191" spans="75:104" s="4" customFormat="1">
      <c r="BW191" s="347"/>
      <c r="BX191" s="347"/>
      <c r="BY191" s="347"/>
      <c r="BZ191" s="347"/>
      <c r="CA191" s="347"/>
      <c r="CB191" s="347"/>
      <c r="CC191" s="347"/>
      <c r="CD191" s="347"/>
      <c r="CE191" s="347"/>
      <c r="CF191" s="390"/>
      <c r="CZ191" s="390"/>
    </row>
    <row r="192" spans="75:104" s="4" customFormat="1">
      <c r="BW192" s="347"/>
      <c r="BX192" s="347"/>
      <c r="BY192" s="347"/>
      <c r="BZ192" s="347"/>
      <c r="CA192" s="347"/>
      <c r="CB192" s="347"/>
      <c r="CC192" s="347"/>
      <c r="CD192" s="347"/>
      <c r="CE192" s="347"/>
      <c r="CF192" s="390"/>
      <c r="CZ192" s="390"/>
    </row>
    <row r="193" spans="75:104" s="4" customFormat="1">
      <c r="BW193" s="347"/>
      <c r="BX193" s="347"/>
      <c r="BY193" s="347"/>
      <c r="BZ193" s="347"/>
      <c r="CA193" s="347"/>
      <c r="CB193" s="347"/>
      <c r="CC193" s="347"/>
      <c r="CD193" s="347"/>
      <c r="CE193" s="347"/>
      <c r="CF193" s="390"/>
      <c r="CZ193" s="390"/>
    </row>
    <row r="194" spans="75:104" s="4" customFormat="1">
      <c r="BW194" s="347"/>
      <c r="BX194" s="347"/>
      <c r="BY194" s="347"/>
      <c r="BZ194" s="347"/>
      <c r="CA194" s="347"/>
      <c r="CB194" s="347"/>
      <c r="CC194" s="347"/>
      <c r="CD194" s="347"/>
      <c r="CE194" s="347"/>
      <c r="CF194" s="390"/>
      <c r="CZ194" s="390"/>
    </row>
    <row r="195" spans="75:104" s="4" customFormat="1">
      <c r="BW195" s="347"/>
      <c r="BX195" s="347"/>
      <c r="BY195" s="347"/>
      <c r="BZ195" s="347"/>
      <c r="CA195" s="347"/>
      <c r="CB195" s="347"/>
      <c r="CC195" s="347"/>
      <c r="CD195" s="347"/>
      <c r="CE195" s="347"/>
      <c r="CF195" s="390"/>
      <c r="CZ195" s="390"/>
    </row>
    <row r="196" spans="75:104" s="4" customFormat="1">
      <c r="BW196" s="347"/>
      <c r="BX196" s="347"/>
      <c r="BY196" s="347"/>
      <c r="BZ196" s="347"/>
      <c r="CA196" s="347"/>
      <c r="CB196" s="347"/>
      <c r="CC196" s="347"/>
      <c r="CD196" s="347"/>
      <c r="CE196" s="347"/>
      <c r="CF196" s="390"/>
      <c r="CZ196" s="390"/>
    </row>
    <row r="197" spans="75:104" s="4" customFormat="1">
      <c r="BW197" s="347"/>
      <c r="BX197" s="347"/>
      <c r="BY197" s="347"/>
      <c r="BZ197" s="347"/>
      <c r="CA197" s="347"/>
      <c r="CB197" s="347"/>
      <c r="CC197" s="347"/>
      <c r="CD197" s="347"/>
      <c r="CE197" s="347"/>
      <c r="CF197" s="390"/>
      <c r="CZ197" s="390"/>
    </row>
    <row r="198" spans="75:104" s="4" customFormat="1">
      <c r="BW198" s="347"/>
      <c r="BX198" s="347"/>
      <c r="BY198" s="347"/>
      <c r="BZ198" s="347"/>
      <c r="CA198" s="347"/>
      <c r="CB198" s="347"/>
      <c r="CC198" s="347"/>
      <c r="CD198" s="347"/>
      <c r="CE198" s="347"/>
      <c r="CF198" s="390"/>
      <c r="CZ198" s="390"/>
    </row>
    <row r="199" spans="75:104" s="4" customFormat="1">
      <c r="BW199" s="347"/>
      <c r="BX199" s="347"/>
      <c r="BY199" s="347"/>
      <c r="BZ199" s="347"/>
      <c r="CA199" s="347"/>
      <c r="CB199" s="347"/>
      <c r="CC199" s="347"/>
      <c r="CD199" s="347"/>
      <c r="CE199" s="347"/>
      <c r="CF199" s="390"/>
      <c r="CZ199" s="390"/>
    </row>
    <row r="200" spans="75:104" s="4" customFormat="1">
      <c r="BW200" s="347"/>
      <c r="BX200" s="347"/>
      <c r="BY200" s="347"/>
      <c r="BZ200" s="347"/>
      <c r="CA200" s="347"/>
      <c r="CB200" s="347"/>
      <c r="CC200" s="347"/>
      <c r="CD200" s="347"/>
      <c r="CE200" s="347"/>
      <c r="CF200" s="390"/>
      <c r="CZ200" s="390"/>
    </row>
    <row r="201" spans="75:104" s="4" customFormat="1">
      <c r="BW201" s="347"/>
      <c r="BX201" s="347"/>
      <c r="BY201" s="347"/>
      <c r="BZ201" s="347"/>
      <c r="CA201" s="347"/>
      <c r="CB201" s="347"/>
      <c r="CC201" s="347"/>
      <c r="CD201" s="347"/>
      <c r="CE201" s="347"/>
      <c r="CF201" s="390"/>
      <c r="CZ201" s="390"/>
    </row>
    <row r="202" spans="75:104" s="4" customFormat="1">
      <c r="BW202" s="347"/>
      <c r="BX202" s="347"/>
      <c r="BY202" s="347"/>
      <c r="BZ202" s="347"/>
      <c r="CA202" s="347"/>
      <c r="CB202" s="347"/>
      <c r="CC202" s="347"/>
      <c r="CD202" s="347"/>
      <c r="CE202" s="347"/>
      <c r="CF202" s="390"/>
      <c r="CZ202" s="390"/>
    </row>
    <row r="203" spans="75:104" s="4" customFormat="1">
      <c r="BW203" s="347"/>
      <c r="BX203" s="347"/>
      <c r="BY203" s="347"/>
      <c r="BZ203" s="347"/>
      <c r="CA203" s="347"/>
      <c r="CB203" s="347"/>
      <c r="CC203" s="347"/>
      <c r="CD203" s="347"/>
      <c r="CE203" s="347"/>
      <c r="CF203" s="390"/>
      <c r="CZ203" s="390"/>
    </row>
    <row r="204" spans="75:104" s="4" customFormat="1">
      <c r="BW204" s="347"/>
      <c r="BX204" s="347"/>
      <c r="BY204" s="347"/>
      <c r="BZ204" s="347"/>
      <c r="CA204" s="347"/>
      <c r="CB204" s="347"/>
      <c r="CC204" s="347"/>
      <c r="CD204" s="347"/>
      <c r="CE204" s="347"/>
      <c r="CF204" s="390"/>
      <c r="CZ204" s="390"/>
    </row>
    <row r="205" spans="75:104" s="4" customFormat="1">
      <c r="BW205" s="347"/>
      <c r="BX205" s="347"/>
      <c r="BY205" s="347"/>
      <c r="BZ205" s="347"/>
      <c r="CA205" s="347"/>
      <c r="CB205" s="347"/>
      <c r="CC205" s="347"/>
      <c r="CD205" s="347"/>
      <c r="CE205" s="347"/>
      <c r="CF205" s="390"/>
      <c r="CZ205" s="390"/>
    </row>
    <row r="206" spans="75:104" s="4" customFormat="1">
      <c r="BW206" s="347"/>
      <c r="BX206" s="347"/>
      <c r="BY206" s="347"/>
      <c r="BZ206" s="347"/>
      <c r="CA206" s="347"/>
      <c r="CB206" s="347"/>
      <c r="CC206" s="347"/>
      <c r="CD206" s="347"/>
      <c r="CE206" s="347"/>
      <c r="CF206" s="390"/>
      <c r="CZ206" s="390"/>
    </row>
    <row r="207" spans="75:104" s="4" customFormat="1">
      <c r="BW207" s="347"/>
      <c r="BX207" s="347"/>
      <c r="BY207" s="347"/>
      <c r="BZ207" s="347"/>
      <c r="CA207" s="347"/>
      <c r="CB207" s="347"/>
      <c r="CC207" s="347"/>
      <c r="CD207" s="347"/>
      <c r="CE207" s="347"/>
      <c r="CF207" s="390"/>
      <c r="CZ207" s="390"/>
    </row>
    <row r="208" spans="75:104" s="4" customFormat="1">
      <c r="BW208" s="347"/>
      <c r="BX208" s="347"/>
      <c r="BY208" s="347"/>
      <c r="BZ208" s="347"/>
      <c r="CA208" s="347"/>
      <c r="CB208" s="347"/>
      <c r="CC208" s="347"/>
      <c r="CD208" s="347"/>
      <c r="CE208" s="347"/>
      <c r="CF208" s="390"/>
      <c r="CZ208" s="390"/>
    </row>
    <row r="209" spans="75:104" s="4" customFormat="1">
      <c r="BW209" s="347"/>
      <c r="BX209" s="347"/>
      <c r="BY209" s="347"/>
      <c r="BZ209" s="347"/>
      <c r="CA209" s="347"/>
      <c r="CB209" s="347"/>
      <c r="CC209" s="347"/>
      <c r="CD209" s="347"/>
      <c r="CE209" s="347"/>
      <c r="CF209" s="390"/>
      <c r="CZ209" s="390"/>
    </row>
    <row r="210" spans="75:104" s="4" customFormat="1">
      <c r="BW210" s="347"/>
      <c r="BX210" s="347"/>
      <c r="BY210" s="347"/>
      <c r="BZ210" s="347"/>
      <c r="CA210" s="347"/>
      <c r="CB210" s="347"/>
      <c r="CC210" s="347"/>
      <c r="CD210" s="347"/>
      <c r="CE210" s="347"/>
      <c r="CF210" s="390"/>
      <c r="CZ210" s="390"/>
    </row>
    <row r="211" spans="75:104" s="4" customFormat="1">
      <c r="BW211" s="347"/>
      <c r="BX211" s="347"/>
      <c r="BY211" s="347"/>
      <c r="BZ211" s="347"/>
      <c r="CA211" s="347"/>
      <c r="CB211" s="347"/>
      <c r="CC211" s="347"/>
      <c r="CD211" s="347"/>
      <c r="CE211" s="347"/>
      <c r="CF211" s="390"/>
      <c r="CZ211" s="390"/>
    </row>
    <row r="212" spans="75:104" s="4" customFormat="1">
      <c r="BW212" s="347"/>
      <c r="BX212" s="347"/>
      <c r="BY212" s="347"/>
      <c r="BZ212" s="347"/>
      <c r="CA212" s="347"/>
      <c r="CB212" s="347"/>
      <c r="CC212" s="347"/>
      <c r="CD212" s="347"/>
      <c r="CE212" s="347"/>
      <c r="CF212" s="390"/>
      <c r="CZ212" s="390"/>
    </row>
    <row r="213" spans="75:104" s="4" customFormat="1">
      <c r="BW213" s="347"/>
      <c r="BX213" s="347"/>
      <c r="BY213" s="347"/>
      <c r="BZ213" s="347"/>
      <c r="CA213" s="347"/>
      <c r="CB213" s="347"/>
      <c r="CC213" s="347"/>
      <c r="CD213" s="347"/>
      <c r="CE213" s="347"/>
      <c r="CF213" s="390"/>
      <c r="CZ213" s="390"/>
    </row>
    <row r="214" spans="75:104" s="4" customFormat="1">
      <c r="BW214" s="347"/>
      <c r="BX214" s="347"/>
      <c r="BY214" s="347"/>
      <c r="BZ214" s="347"/>
      <c r="CA214" s="347"/>
      <c r="CB214" s="347"/>
      <c r="CC214" s="347"/>
      <c r="CD214" s="347"/>
      <c r="CE214" s="347"/>
      <c r="CF214" s="390"/>
      <c r="CZ214" s="390"/>
    </row>
    <row r="215" spans="75:104" s="4" customFormat="1">
      <c r="BW215" s="347"/>
      <c r="BX215" s="347"/>
      <c r="BY215" s="347"/>
      <c r="BZ215" s="347"/>
      <c r="CA215" s="347"/>
      <c r="CB215" s="347"/>
      <c r="CC215" s="347"/>
      <c r="CD215" s="347"/>
      <c r="CE215" s="347"/>
      <c r="CF215" s="390"/>
      <c r="CZ215" s="390"/>
    </row>
    <row r="216" spans="75:104" s="4" customFormat="1">
      <c r="BW216" s="347"/>
      <c r="BX216" s="347"/>
      <c r="BY216" s="347"/>
      <c r="BZ216" s="347"/>
      <c r="CA216" s="347"/>
      <c r="CB216" s="347"/>
      <c r="CC216" s="347"/>
      <c r="CD216" s="347"/>
      <c r="CE216" s="347"/>
      <c r="CF216" s="390"/>
      <c r="CZ216" s="390"/>
    </row>
    <row r="217" spans="75:104" s="4" customFormat="1">
      <c r="BW217" s="347"/>
      <c r="BX217" s="347"/>
      <c r="BY217" s="347"/>
      <c r="BZ217" s="347"/>
      <c r="CA217" s="347"/>
      <c r="CB217" s="347"/>
      <c r="CC217" s="347"/>
      <c r="CD217" s="347"/>
      <c r="CE217" s="347"/>
      <c r="CF217" s="390"/>
      <c r="CZ217" s="390"/>
    </row>
    <row r="218" spans="75:104" s="4" customFormat="1">
      <c r="BW218" s="347"/>
      <c r="BX218" s="347"/>
      <c r="BY218" s="347"/>
      <c r="BZ218" s="347"/>
      <c r="CA218" s="347"/>
      <c r="CB218" s="347"/>
      <c r="CC218" s="347"/>
      <c r="CD218" s="347"/>
      <c r="CE218" s="347"/>
      <c r="CF218" s="390"/>
      <c r="CZ218" s="390"/>
    </row>
    <row r="219" spans="75:104" s="4" customFormat="1">
      <c r="BW219" s="347"/>
      <c r="BX219" s="347"/>
      <c r="BY219" s="347"/>
      <c r="BZ219" s="347"/>
      <c r="CA219" s="347"/>
      <c r="CB219" s="347"/>
      <c r="CC219" s="347"/>
      <c r="CD219" s="347"/>
      <c r="CE219" s="347"/>
      <c r="CF219" s="390"/>
      <c r="CZ219" s="390"/>
    </row>
    <row r="220" spans="75:104" s="4" customFormat="1">
      <c r="BW220" s="347"/>
      <c r="BX220" s="347"/>
      <c r="BY220" s="347"/>
      <c r="BZ220" s="347"/>
      <c r="CA220" s="347"/>
      <c r="CB220" s="347"/>
      <c r="CC220" s="347"/>
      <c r="CD220" s="347"/>
      <c r="CE220" s="347"/>
      <c r="CF220" s="390"/>
      <c r="CZ220" s="390"/>
    </row>
    <row r="221" spans="75:104" s="4" customFormat="1">
      <c r="BW221" s="347"/>
      <c r="BX221" s="347"/>
      <c r="BY221" s="347"/>
      <c r="BZ221" s="347"/>
      <c r="CA221" s="347"/>
      <c r="CB221" s="347"/>
      <c r="CC221" s="347"/>
      <c r="CD221" s="347"/>
      <c r="CE221" s="347"/>
      <c r="CF221" s="390"/>
      <c r="CZ221" s="390"/>
    </row>
    <row r="222" spans="75:104" s="4" customFormat="1">
      <c r="BW222" s="347"/>
      <c r="BX222" s="347"/>
      <c r="BY222" s="347"/>
      <c r="BZ222" s="347"/>
      <c r="CA222" s="347"/>
      <c r="CB222" s="347"/>
      <c r="CC222" s="347"/>
      <c r="CD222" s="347"/>
      <c r="CE222" s="347"/>
      <c r="CF222" s="390"/>
      <c r="CZ222" s="390"/>
    </row>
    <row r="223" spans="75:104" s="4" customFormat="1">
      <c r="BW223" s="347"/>
      <c r="BX223" s="347"/>
      <c r="BY223" s="347"/>
      <c r="BZ223" s="347"/>
      <c r="CA223" s="347"/>
      <c r="CB223" s="347"/>
      <c r="CC223" s="347"/>
      <c r="CD223" s="347"/>
      <c r="CE223" s="347"/>
      <c r="CF223" s="390"/>
      <c r="CZ223" s="390"/>
    </row>
    <row r="224" spans="75:104" s="4" customFormat="1">
      <c r="BW224" s="347"/>
      <c r="BX224" s="347"/>
      <c r="BY224" s="347"/>
      <c r="BZ224" s="347"/>
      <c r="CA224" s="347"/>
      <c r="CB224" s="347"/>
      <c r="CC224" s="347"/>
      <c r="CD224" s="347"/>
      <c r="CE224" s="347"/>
      <c r="CF224" s="390"/>
      <c r="CZ224" s="390"/>
    </row>
    <row r="225" spans="75:104" s="4" customFormat="1">
      <c r="BW225" s="347"/>
      <c r="BX225" s="347"/>
      <c r="BY225" s="347"/>
      <c r="BZ225" s="347"/>
      <c r="CA225" s="347"/>
      <c r="CB225" s="347"/>
      <c r="CC225" s="347"/>
      <c r="CD225" s="347"/>
      <c r="CE225" s="347"/>
      <c r="CF225" s="390"/>
      <c r="CZ225" s="390"/>
    </row>
    <row r="226" spans="75:104" s="4" customFormat="1">
      <c r="BW226" s="347"/>
      <c r="BX226" s="347"/>
      <c r="BY226" s="347"/>
      <c r="BZ226" s="347"/>
      <c r="CA226" s="347"/>
      <c r="CB226" s="347"/>
      <c r="CC226" s="347"/>
      <c r="CD226" s="347"/>
      <c r="CE226" s="347"/>
      <c r="CF226" s="390"/>
      <c r="CZ226" s="390"/>
    </row>
    <row r="227" spans="75:104" s="4" customFormat="1">
      <c r="BW227" s="347"/>
      <c r="BX227" s="347"/>
      <c r="BY227" s="347"/>
      <c r="BZ227" s="347"/>
      <c r="CA227" s="347"/>
      <c r="CB227" s="347"/>
      <c r="CC227" s="347"/>
      <c r="CD227" s="347"/>
      <c r="CE227" s="347"/>
      <c r="CF227" s="390"/>
      <c r="CZ227" s="390"/>
    </row>
    <row r="228" spans="75:104" s="4" customFormat="1">
      <c r="BW228" s="347"/>
      <c r="BX228" s="347"/>
      <c r="BY228" s="347"/>
      <c r="BZ228" s="347"/>
      <c r="CA228" s="347"/>
      <c r="CB228" s="347"/>
      <c r="CC228" s="347"/>
      <c r="CD228" s="347"/>
      <c r="CE228" s="347"/>
      <c r="CF228" s="390"/>
      <c r="CZ228" s="390"/>
    </row>
    <row r="229" spans="75:104" s="4" customFormat="1">
      <c r="BW229" s="347"/>
      <c r="BX229" s="347"/>
      <c r="BY229" s="347"/>
      <c r="BZ229" s="347"/>
      <c r="CA229" s="347"/>
      <c r="CB229" s="347"/>
      <c r="CC229" s="347"/>
      <c r="CD229" s="347"/>
      <c r="CE229" s="347"/>
      <c r="CF229" s="390"/>
      <c r="CZ229" s="390"/>
    </row>
    <row r="230" spans="75:104" s="4" customFormat="1">
      <c r="BW230" s="347"/>
      <c r="BX230" s="347"/>
      <c r="BY230" s="347"/>
      <c r="BZ230" s="347"/>
      <c r="CA230" s="347"/>
      <c r="CB230" s="347"/>
      <c r="CC230" s="347"/>
      <c r="CD230" s="347"/>
      <c r="CE230" s="347"/>
      <c r="CF230" s="390"/>
      <c r="CZ230" s="390"/>
    </row>
    <row r="231" spans="75:104" s="4" customFormat="1">
      <c r="BW231" s="347"/>
      <c r="BX231" s="347"/>
      <c r="BY231" s="347"/>
      <c r="BZ231" s="347"/>
      <c r="CA231" s="347"/>
      <c r="CB231" s="347"/>
      <c r="CC231" s="347"/>
      <c r="CD231" s="347"/>
      <c r="CE231" s="347"/>
      <c r="CF231" s="390"/>
      <c r="CZ231" s="390"/>
    </row>
    <row r="232" spans="75:104" s="4" customFormat="1">
      <c r="BW232" s="347"/>
      <c r="BX232" s="347"/>
      <c r="BY232" s="347"/>
      <c r="BZ232" s="347"/>
      <c r="CA232" s="347"/>
      <c r="CB232" s="347"/>
      <c r="CC232" s="347"/>
      <c r="CD232" s="347"/>
      <c r="CE232" s="347"/>
      <c r="CF232" s="390"/>
      <c r="CZ232" s="390"/>
    </row>
    <row r="233" spans="75:104" s="4" customFormat="1">
      <c r="BW233" s="347"/>
      <c r="BX233" s="347"/>
      <c r="BY233" s="347"/>
      <c r="BZ233" s="347"/>
      <c r="CA233" s="347"/>
      <c r="CB233" s="347"/>
      <c r="CC233" s="347"/>
      <c r="CD233" s="347"/>
      <c r="CE233" s="347"/>
      <c r="CF233" s="390"/>
      <c r="CZ233" s="390"/>
    </row>
    <row r="234" spans="75:104" s="4" customFormat="1">
      <c r="BW234" s="347"/>
      <c r="BX234" s="347"/>
      <c r="BY234" s="347"/>
      <c r="BZ234" s="347"/>
      <c r="CA234" s="347"/>
      <c r="CB234" s="347"/>
      <c r="CC234" s="347"/>
      <c r="CD234" s="347"/>
      <c r="CE234" s="347"/>
      <c r="CF234" s="390"/>
      <c r="CZ234" s="390"/>
    </row>
    <row r="235" spans="75:104" s="4" customFormat="1">
      <c r="BW235" s="347"/>
      <c r="BX235" s="347"/>
      <c r="BY235" s="347"/>
      <c r="BZ235" s="347"/>
      <c r="CA235" s="347"/>
      <c r="CB235" s="347"/>
      <c r="CC235" s="347"/>
      <c r="CD235" s="347"/>
      <c r="CE235" s="347"/>
      <c r="CF235" s="390"/>
      <c r="CZ235" s="390"/>
    </row>
    <row r="236" spans="75:104" s="4" customFormat="1">
      <c r="BW236" s="347"/>
      <c r="BX236" s="347"/>
      <c r="BY236" s="347"/>
      <c r="BZ236" s="347"/>
      <c r="CA236" s="347"/>
      <c r="CB236" s="347"/>
      <c r="CC236" s="347"/>
      <c r="CD236" s="347"/>
      <c r="CE236" s="347"/>
      <c r="CF236" s="390"/>
      <c r="CZ236" s="390"/>
    </row>
    <row r="237" spans="75:104" s="4" customFormat="1">
      <c r="BW237" s="347"/>
      <c r="BX237" s="347"/>
      <c r="BY237" s="347"/>
      <c r="BZ237" s="347"/>
      <c r="CA237" s="347"/>
      <c r="CB237" s="347"/>
      <c r="CC237" s="347"/>
      <c r="CD237" s="347"/>
      <c r="CE237" s="347"/>
      <c r="CF237" s="390"/>
      <c r="CZ237" s="390"/>
    </row>
    <row r="238" spans="75:104" s="4" customFormat="1">
      <c r="BW238" s="347"/>
      <c r="BX238" s="347"/>
      <c r="BY238" s="347"/>
      <c r="BZ238" s="347"/>
      <c r="CA238" s="347"/>
      <c r="CB238" s="347"/>
      <c r="CC238" s="347"/>
      <c r="CD238" s="347"/>
      <c r="CE238" s="347"/>
      <c r="CF238" s="390"/>
      <c r="CZ238" s="390"/>
    </row>
    <row r="239" spans="75:104" s="4" customFormat="1">
      <c r="BW239" s="347"/>
      <c r="BX239" s="347"/>
      <c r="BY239" s="347"/>
      <c r="BZ239" s="347"/>
      <c r="CA239" s="347"/>
      <c r="CB239" s="347"/>
      <c r="CC239" s="347"/>
      <c r="CD239" s="347"/>
      <c r="CE239" s="347"/>
      <c r="CF239" s="390"/>
      <c r="CZ239" s="390"/>
    </row>
    <row r="240" spans="75:104" s="4" customFormat="1">
      <c r="BW240" s="347"/>
      <c r="BX240" s="347"/>
      <c r="BY240" s="347"/>
      <c r="BZ240" s="347"/>
      <c r="CA240" s="347"/>
      <c r="CB240" s="347"/>
      <c r="CC240" s="347"/>
      <c r="CD240" s="347"/>
      <c r="CE240" s="347"/>
      <c r="CF240" s="390"/>
      <c r="CZ240" s="390"/>
    </row>
    <row r="241" spans="75:104" s="4" customFormat="1">
      <c r="BW241" s="347"/>
      <c r="BX241" s="347"/>
      <c r="BY241" s="347"/>
      <c r="BZ241" s="347"/>
      <c r="CA241" s="347"/>
      <c r="CB241" s="347"/>
      <c r="CC241" s="347"/>
      <c r="CD241" s="347"/>
      <c r="CE241" s="347"/>
      <c r="CF241" s="390"/>
      <c r="CZ241" s="390"/>
    </row>
    <row r="242" spans="75:104" s="4" customFormat="1">
      <c r="BW242" s="347"/>
      <c r="BX242" s="347"/>
      <c r="BY242" s="347"/>
      <c r="BZ242" s="347"/>
      <c r="CA242" s="347"/>
      <c r="CB242" s="347"/>
      <c r="CC242" s="347"/>
      <c r="CD242" s="347"/>
      <c r="CE242" s="347"/>
      <c r="CF242" s="390"/>
      <c r="CZ242" s="390"/>
    </row>
    <row r="243" spans="75:104" s="4" customFormat="1">
      <c r="BW243" s="347"/>
      <c r="BX243" s="347"/>
      <c r="BY243" s="347"/>
      <c r="BZ243" s="347"/>
      <c r="CA243" s="347"/>
      <c r="CB243" s="347"/>
      <c r="CC243" s="347"/>
      <c r="CD243" s="347"/>
      <c r="CE243" s="347"/>
      <c r="CF243" s="390"/>
      <c r="CZ243" s="390"/>
    </row>
    <row r="244" spans="75:104" s="4" customFormat="1">
      <c r="BW244" s="347"/>
      <c r="BX244" s="347"/>
      <c r="BY244" s="347"/>
      <c r="BZ244" s="347"/>
      <c r="CA244" s="347"/>
      <c r="CB244" s="347"/>
      <c r="CC244" s="347"/>
      <c r="CD244" s="347"/>
      <c r="CE244" s="347"/>
      <c r="CF244" s="390"/>
      <c r="CZ244" s="390"/>
    </row>
    <row r="245" spans="75:104" s="4" customFormat="1">
      <c r="BW245" s="347"/>
      <c r="BX245" s="347"/>
      <c r="BY245" s="347"/>
      <c r="BZ245" s="347"/>
      <c r="CA245" s="347"/>
      <c r="CB245" s="347"/>
      <c r="CC245" s="347"/>
      <c r="CD245" s="347"/>
      <c r="CE245" s="347"/>
      <c r="CF245" s="390"/>
      <c r="CZ245" s="390"/>
    </row>
    <row r="246" spans="75:104" s="4" customFormat="1">
      <c r="BW246" s="347"/>
      <c r="BX246" s="347"/>
      <c r="BY246" s="347"/>
      <c r="BZ246" s="347"/>
      <c r="CA246" s="347"/>
      <c r="CB246" s="347"/>
      <c r="CC246" s="347"/>
      <c r="CD246" s="347"/>
      <c r="CE246" s="347"/>
      <c r="CF246" s="390"/>
      <c r="CZ246" s="390"/>
    </row>
    <row r="247" spans="75:104" s="4" customFormat="1">
      <c r="BW247" s="347"/>
      <c r="BX247" s="347"/>
      <c r="BY247" s="347"/>
      <c r="BZ247" s="347"/>
      <c r="CA247" s="347"/>
      <c r="CB247" s="347"/>
      <c r="CC247" s="347"/>
      <c r="CD247" s="347"/>
      <c r="CE247" s="347"/>
      <c r="CF247" s="390"/>
      <c r="CZ247" s="390"/>
    </row>
    <row r="248" spans="75:104" s="4" customFormat="1">
      <c r="BW248" s="347"/>
      <c r="BX248" s="347"/>
      <c r="BY248" s="347"/>
      <c r="BZ248" s="347"/>
      <c r="CA248" s="347"/>
      <c r="CB248" s="347"/>
      <c r="CC248" s="347"/>
      <c r="CD248" s="347"/>
      <c r="CE248" s="347"/>
      <c r="CF248" s="390"/>
      <c r="CZ248" s="390"/>
    </row>
    <row r="249" spans="75:104" s="4" customFormat="1">
      <c r="BW249" s="347"/>
      <c r="BX249" s="347"/>
      <c r="BY249" s="347"/>
      <c r="BZ249" s="347"/>
      <c r="CA249" s="347"/>
      <c r="CB249" s="347"/>
      <c r="CC249" s="347"/>
      <c r="CD249" s="347"/>
      <c r="CE249" s="347"/>
      <c r="CF249" s="390"/>
      <c r="CZ249" s="390"/>
    </row>
    <row r="250" spans="75:104" s="4" customFormat="1">
      <c r="BW250" s="347"/>
      <c r="BX250" s="347"/>
      <c r="BY250" s="347"/>
      <c r="BZ250" s="347"/>
      <c r="CA250" s="347"/>
      <c r="CB250" s="347"/>
      <c r="CC250" s="347"/>
      <c r="CD250" s="347"/>
      <c r="CE250" s="347"/>
      <c r="CF250" s="390"/>
      <c r="CZ250" s="390"/>
    </row>
    <row r="251" spans="75:104" s="4" customFormat="1">
      <c r="BW251" s="347"/>
      <c r="BX251" s="347"/>
      <c r="BY251" s="347"/>
      <c r="BZ251" s="347"/>
      <c r="CA251" s="347"/>
      <c r="CB251" s="347"/>
      <c r="CC251" s="347"/>
      <c r="CD251" s="347"/>
      <c r="CE251" s="347"/>
      <c r="CF251" s="390"/>
      <c r="CZ251" s="390"/>
    </row>
    <row r="252" spans="75:104" s="4" customFormat="1">
      <c r="BW252" s="347"/>
      <c r="BX252" s="347"/>
      <c r="BY252" s="347"/>
      <c r="BZ252" s="347"/>
      <c r="CA252" s="347"/>
      <c r="CB252" s="347"/>
      <c r="CC252" s="347"/>
      <c r="CD252" s="347"/>
      <c r="CE252" s="347"/>
      <c r="CF252" s="390"/>
      <c r="CZ252" s="390"/>
    </row>
    <row r="253" spans="75:104" s="4" customFormat="1">
      <c r="BW253" s="347"/>
      <c r="BX253" s="347"/>
      <c r="BY253" s="347"/>
      <c r="BZ253" s="347"/>
      <c r="CA253" s="347"/>
      <c r="CB253" s="347"/>
      <c r="CC253" s="347"/>
      <c r="CD253" s="347"/>
      <c r="CE253" s="347"/>
      <c r="CF253" s="390"/>
      <c r="CZ253" s="390"/>
    </row>
    <row r="254" spans="75:104" s="4" customFormat="1">
      <c r="BW254" s="347"/>
      <c r="BX254" s="347"/>
      <c r="BY254" s="347"/>
      <c r="BZ254" s="347"/>
      <c r="CA254" s="347"/>
      <c r="CB254" s="347"/>
      <c r="CC254" s="347"/>
      <c r="CD254" s="347"/>
      <c r="CE254" s="347"/>
      <c r="CF254" s="390"/>
      <c r="CZ254" s="390"/>
    </row>
    <row r="255" spans="75:104" s="4" customFormat="1">
      <c r="BW255" s="347"/>
      <c r="BX255" s="347"/>
      <c r="BY255" s="347"/>
      <c r="BZ255" s="347"/>
      <c r="CA255" s="347"/>
      <c r="CB255" s="347"/>
      <c r="CC255" s="347"/>
      <c r="CD255" s="347"/>
      <c r="CE255" s="347"/>
      <c r="CF255" s="390"/>
      <c r="CZ255" s="390"/>
    </row>
    <row r="256" spans="75:104" s="4" customFormat="1">
      <c r="BW256" s="347"/>
      <c r="BX256" s="347"/>
      <c r="BY256" s="347"/>
      <c r="BZ256" s="347"/>
      <c r="CA256" s="347"/>
      <c r="CB256" s="347"/>
      <c r="CC256" s="347"/>
      <c r="CD256" s="347"/>
      <c r="CE256" s="347"/>
      <c r="CF256" s="390"/>
      <c r="CZ256" s="390"/>
    </row>
    <row r="257" spans="75:104" s="4" customFormat="1">
      <c r="BW257" s="347"/>
      <c r="BX257" s="347"/>
      <c r="BY257" s="347"/>
      <c r="BZ257" s="347"/>
      <c r="CA257" s="347"/>
      <c r="CB257" s="347"/>
      <c r="CC257" s="347"/>
      <c r="CD257" s="347"/>
      <c r="CE257" s="347"/>
      <c r="CF257" s="390"/>
      <c r="CZ257" s="390"/>
    </row>
    <row r="258" spans="75:104" s="4" customFormat="1">
      <c r="BW258" s="347"/>
      <c r="BX258" s="347"/>
      <c r="BY258" s="347"/>
      <c r="BZ258" s="347"/>
      <c r="CA258" s="347"/>
      <c r="CB258" s="347"/>
      <c r="CC258" s="347"/>
      <c r="CD258" s="347"/>
      <c r="CE258" s="347"/>
      <c r="CF258" s="390"/>
      <c r="CZ258" s="390"/>
    </row>
    <row r="259" spans="75:104" s="4" customFormat="1">
      <c r="BW259" s="347"/>
      <c r="BX259" s="347"/>
      <c r="BY259" s="347"/>
      <c r="BZ259" s="347"/>
      <c r="CA259" s="347"/>
      <c r="CB259" s="347"/>
      <c r="CC259" s="347"/>
      <c r="CD259" s="347"/>
      <c r="CE259" s="347"/>
      <c r="CF259" s="390"/>
      <c r="CZ259" s="390"/>
    </row>
    <row r="260" spans="75:104" s="4" customFormat="1">
      <c r="BW260" s="347"/>
      <c r="BX260" s="347"/>
      <c r="BY260" s="347"/>
      <c r="BZ260" s="347"/>
      <c r="CA260" s="347"/>
      <c r="CB260" s="347"/>
      <c r="CC260" s="347"/>
      <c r="CD260" s="347"/>
      <c r="CE260" s="347"/>
      <c r="CF260" s="390"/>
      <c r="CZ260" s="390"/>
    </row>
    <row r="261" spans="75:104" s="4" customFormat="1">
      <c r="BW261" s="347"/>
      <c r="BX261" s="347"/>
      <c r="BY261" s="347"/>
      <c r="BZ261" s="347"/>
      <c r="CA261" s="347"/>
      <c r="CB261" s="347"/>
      <c r="CC261" s="347"/>
      <c r="CD261" s="347"/>
      <c r="CE261" s="347"/>
      <c r="CF261" s="390"/>
      <c r="CZ261" s="390"/>
    </row>
    <row r="262" spans="75:104" s="4" customFormat="1">
      <c r="BW262" s="347"/>
      <c r="BX262" s="347"/>
      <c r="BY262" s="347"/>
      <c r="BZ262" s="347"/>
      <c r="CA262" s="347"/>
      <c r="CB262" s="347"/>
      <c r="CC262" s="347"/>
      <c r="CD262" s="347"/>
      <c r="CE262" s="347"/>
      <c r="CF262" s="390"/>
      <c r="CZ262" s="390"/>
    </row>
    <row r="263" spans="75:104" s="4" customFormat="1">
      <c r="BW263" s="347"/>
      <c r="BX263" s="347"/>
      <c r="BY263" s="347"/>
      <c r="BZ263" s="347"/>
      <c r="CA263" s="347"/>
      <c r="CB263" s="347"/>
      <c r="CC263" s="347"/>
      <c r="CD263" s="347"/>
      <c r="CE263" s="347"/>
      <c r="CF263" s="390"/>
      <c r="CZ263" s="390"/>
    </row>
    <row r="264" spans="75:104" s="4" customFormat="1">
      <c r="BW264" s="347"/>
      <c r="BX264" s="347"/>
      <c r="BY264" s="347"/>
      <c r="BZ264" s="347"/>
      <c r="CA264" s="347"/>
      <c r="CB264" s="347"/>
      <c r="CC264" s="347"/>
      <c r="CD264" s="347"/>
      <c r="CE264" s="347"/>
      <c r="CF264" s="390"/>
      <c r="CZ264" s="390"/>
    </row>
    <row r="265" spans="75:104" s="4" customFormat="1">
      <c r="BW265" s="347"/>
      <c r="BX265" s="347"/>
      <c r="BY265" s="347"/>
      <c r="BZ265" s="347"/>
      <c r="CA265" s="347"/>
      <c r="CB265" s="347"/>
      <c r="CC265" s="347"/>
      <c r="CD265" s="347"/>
      <c r="CE265" s="347"/>
      <c r="CF265" s="390"/>
      <c r="CZ265" s="390"/>
    </row>
    <row r="266" spans="75:104" s="4" customFormat="1">
      <c r="BW266" s="347"/>
      <c r="BX266" s="347"/>
      <c r="BY266" s="347"/>
      <c r="BZ266" s="347"/>
      <c r="CA266" s="347"/>
      <c r="CB266" s="347"/>
      <c r="CC266" s="347"/>
      <c r="CD266" s="347"/>
      <c r="CE266" s="347"/>
      <c r="CF266" s="390"/>
      <c r="CZ266" s="390"/>
    </row>
    <row r="267" spans="75:104" s="4" customFormat="1">
      <c r="BW267" s="347"/>
      <c r="BX267" s="347"/>
      <c r="BY267" s="347"/>
      <c r="BZ267" s="347"/>
      <c r="CA267" s="347"/>
      <c r="CB267" s="347"/>
      <c r="CC267" s="347"/>
      <c r="CD267" s="347"/>
      <c r="CE267" s="347"/>
      <c r="CF267" s="390"/>
      <c r="CZ267" s="390"/>
    </row>
    <row r="268" spans="75:104" s="4" customFormat="1">
      <c r="BW268" s="347"/>
      <c r="BX268" s="347"/>
      <c r="BY268" s="347"/>
      <c r="BZ268" s="347"/>
      <c r="CA268" s="347"/>
      <c r="CB268" s="347"/>
      <c r="CC268" s="347"/>
      <c r="CD268" s="347"/>
      <c r="CE268" s="347"/>
      <c r="CF268" s="390"/>
      <c r="CZ268" s="390"/>
    </row>
    <row r="269" spans="75:104" s="4" customFormat="1">
      <c r="BW269" s="347"/>
      <c r="BX269" s="347"/>
      <c r="BY269" s="347"/>
      <c r="BZ269" s="347"/>
      <c r="CA269" s="347"/>
      <c r="CB269" s="347"/>
      <c r="CC269" s="347"/>
      <c r="CD269" s="347"/>
      <c r="CE269" s="347"/>
      <c r="CF269" s="390"/>
      <c r="CZ269" s="390"/>
    </row>
    <row r="270" spans="75:104" s="4" customFormat="1">
      <c r="BW270" s="347"/>
      <c r="BX270" s="347"/>
      <c r="BY270" s="347"/>
      <c r="BZ270" s="347"/>
      <c r="CA270" s="347"/>
      <c r="CB270" s="347"/>
      <c r="CC270" s="347"/>
      <c r="CD270" s="347"/>
      <c r="CE270" s="347"/>
      <c r="CF270" s="390"/>
      <c r="CZ270" s="390"/>
    </row>
    <row r="271" spans="75:104" s="4" customFormat="1">
      <c r="BW271" s="347"/>
      <c r="BX271" s="347"/>
      <c r="BY271" s="347"/>
      <c r="BZ271" s="347"/>
      <c r="CA271" s="347"/>
      <c r="CB271" s="347"/>
      <c r="CC271" s="347"/>
      <c r="CD271" s="347"/>
      <c r="CE271" s="347"/>
      <c r="CF271" s="390"/>
      <c r="CZ271" s="390"/>
    </row>
    <row r="272" spans="75:104" s="4" customFormat="1">
      <c r="BW272" s="347"/>
      <c r="BX272" s="347"/>
      <c r="BY272" s="347"/>
      <c r="BZ272" s="347"/>
      <c r="CA272" s="347"/>
      <c r="CB272" s="347"/>
      <c r="CC272" s="347"/>
      <c r="CD272" s="347"/>
      <c r="CE272" s="347"/>
      <c r="CF272" s="390"/>
      <c r="CZ272" s="390"/>
    </row>
    <row r="273" spans="75:104" s="4" customFormat="1">
      <c r="BW273" s="347"/>
      <c r="BX273" s="347"/>
      <c r="BY273" s="347"/>
      <c r="BZ273" s="347"/>
      <c r="CA273" s="347"/>
      <c r="CB273" s="347"/>
      <c r="CC273" s="347"/>
      <c r="CD273" s="347"/>
      <c r="CE273" s="347"/>
      <c r="CF273" s="390"/>
      <c r="CZ273" s="390"/>
    </row>
    <row r="274" spans="75:104" s="4" customFormat="1">
      <c r="BW274" s="347"/>
      <c r="BX274" s="347"/>
      <c r="BY274" s="347"/>
      <c r="BZ274" s="347"/>
      <c r="CA274" s="347"/>
      <c r="CB274" s="347"/>
      <c r="CC274" s="347"/>
      <c r="CD274" s="347"/>
      <c r="CE274" s="347"/>
      <c r="CF274" s="390"/>
      <c r="CZ274" s="390"/>
    </row>
    <row r="275" spans="75:104" s="4" customFormat="1">
      <c r="BW275" s="347"/>
      <c r="BX275" s="347"/>
      <c r="BY275" s="347"/>
      <c r="BZ275" s="347"/>
      <c r="CA275" s="347"/>
      <c r="CB275" s="347"/>
      <c r="CC275" s="347"/>
      <c r="CD275" s="347"/>
      <c r="CE275" s="347"/>
      <c r="CF275" s="390"/>
      <c r="CZ275" s="390"/>
    </row>
    <row r="276" spans="75:104" s="4" customFormat="1">
      <c r="BW276" s="347"/>
      <c r="BX276" s="347"/>
      <c r="BY276" s="347"/>
      <c r="BZ276" s="347"/>
      <c r="CA276" s="347"/>
      <c r="CB276" s="347"/>
      <c r="CC276" s="347"/>
      <c r="CD276" s="347"/>
      <c r="CE276" s="347"/>
      <c r="CF276" s="390"/>
      <c r="CZ276" s="390"/>
    </row>
    <row r="277" spans="75:104" s="4" customFormat="1">
      <c r="BW277" s="347"/>
      <c r="BX277" s="347"/>
      <c r="BY277" s="347"/>
      <c r="BZ277" s="347"/>
      <c r="CA277" s="347"/>
      <c r="CB277" s="347"/>
      <c r="CC277" s="347"/>
      <c r="CD277" s="347"/>
      <c r="CE277" s="347"/>
      <c r="CF277" s="390"/>
      <c r="CZ277" s="390"/>
    </row>
    <row r="278" spans="75:104" s="4" customFormat="1">
      <c r="BW278" s="347"/>
      <c r="BX278" s="347"/>
      <c r="BY278" s="347"/>
      <c r="BZ278" s="347"/>
      <c r="CA278" s="347"/>
      <c r="CB278" s="347"/>
      <c r="CC278" s="347"/>
      <c r="CD278" s="347"/>
      <c r="CE278" s="347"/>
      <c r="CF278" s="390"/>
      <c r="CZ278" s="390"/>
    </row>
    <row r="279" spans="75:104" s="4" customFormat="1">
      <c r="BW279" s="347"/>
      <c r="BX279" s="347"/>
      <c r="BY279" s="347"/>
      <c r="BZ279" s="347"/>
      <c r="CA279" s="347"/>
      <c r="CB279" s="347"/>
      <c r="CC279" s="347"/>
      <c r="CD279" s="347"/>
      <c r="CE279" s="347"/>
      <c r="CF279" s="390"/>
      <c r="CZ279" s="390"/>
    </row>
    <row r="280" spans="75:104" s="4" customFormat="1">
      <c r="BW280" s="347"/>
      <c r="BX280" s="347"/>
      <c r="BY280" s="347"/>
      <c r="BZ280" s="347"/>
      <c r="CA280" s="347"/>
      <c r="CB280" s="347"/>
      <c r="CC280" s="347"/>
      <c r="CD280" s="347"/>
      <c r="CE280" s="347"/>
      <c r="CF280" s="390"/>
      <c r="CZ280" s="390"/>
    </row>
    <row r="281" spans="75:104" s="4" customFormat="1">
      <c r="BW281" s="347"/>
      <c r="BX281" s="347"/>
      <c r="BY281" s="347"/>
      <c r="BZ281" s="347"/>
      <c r="CA281" s="347"/>
      <c r="CB281" s="347"/>
      <c r="CC281" s="347"/>
      <c r="CD281" s="347"/>
      <c r="CE281" s="347"/>
      <c r="CF281" s="390"/>
      <c r="CZ281" s="390"/>
    </row>
    <row r="282" spans="75:104" s="4" customFormat="1">
      <c r="BW282" s="347"/>
      <c r="BX282" s="347"/>
      <c r="BY282" s="347"/>
      <c r="BZ282" s="347"/>
      <c r="CA282" s="347"/>
      <c r="CB282" s="347"/>
      <c r="CC282" s="347"/>
      <c r="CD282" s="347"/>
      <c r="CE282" s="347"/>
      <c r="CF282" s="390"/>
      <c r="CZ282" s="390"/>
    </row>
    <row r="283" spans="75:104" s="4" customFormat="1">
      <c r="BW283" s="347"/>
      <c r="BX283" s="347"/>
      <c r="BY283" s="347"/>
      <c r="BZ283" s="347"/>
      <c r="CA283" s="347"/>
      <c r="CB283" s="347"/>
      <c r="CC283" s="347"/>
      <c r="CD283" s="347"/>
      <c r="CE283" s="347"/>
      <c r="CF283" s="390"/>
      <c r="CZ283" s="390"/>
    </row>
    <row r="284" spans="75:104" s="4" customFormat="1">
      <c r="BW284" s="347"/>
      <c r="BX284" s="347"/>
      <c r="BY284" s="347"/>
      <c r="BZ284" s="347"/>
      <c r="CA284" s="347"/>
      <c r="CB284" s="347"/>
      <c r="CC284" s="347"/>
      <c r="CD284" s="347"/>
      <c r="CE284" s="347"/>
      <c r="CF284" s="390"/>
      <c r="CZ284" s="390"/>
    </row>
    <row r="285" spans="75:104" s="4" customFormat="1">
      <c r="BW285" s="347"/>
      <c r="BX285" s="347"/>
      <c r="BY285" s="347"/>
      <c r="BZ285" s="347"/>
      <c r="CA285" s="347"/>
      <c r="CB285" s="347"/>
      <c r="CC285" s="347"/>
      <c r="CD285" s="347"/>
      <c r="CE285" s="347"/>
      <c r="CF285" s="390"/>
      <c r="CZ285" s="390"/>
    </row>
    <row r="286" spans="75:104" s="4" customFormat="1">
      <c r="BW286" s="347"/>
      <c r="BX286" s="347"/>
      <c r="BY286" s="347"/>
      <c r="BZ286" s="347"/>
      <c r="CA286" s="347"/>
      <c r="CB286" s="347"/>
      <c r="CC286" s="347"/>
      <c r="CD286" s="347"/>
      <c r="CE286" s="347"/>
      <c r="CF286" s="390"/>
      <c r="CZ286" s="390"/>
    </row>
    <row r="287" spans="75:104" s="4" customFormat="1">
      <c r="BW287" s="347"/>
      <c r="BX287" s="347"/>
      <c r="BY287" s="347"/>
      <c r="BZ287" s="347"/>
      <c r="CA287" s="347"/>
      <c r="CB287" s="347"/>
      <c r="CC287" s="347"/>
      <c r="CD287" s="347"/>
      <c r="CE287" s="347"/>
      <c r="CF287" s="390"/>
      <c r="CZ287" s="390"/>
    </row>
    <row r="288" spans="75:104" s="4" customFormat="1">
      <c r="BW288" s="347"/>
      <c r="BX288" s="347"/>
      <c r="BY288" s="347"/>
      <c r="BZ288" s="347"/>
      <c r="CA288" s="347"/>
      <c r="CB288" s="347"/>
      <c r="CC288" s="347"/>
      <c r="CD288" s="347"/>
      <c r="CE288" s="347"/>
      <c r="CF288" s="390"/>
      <c r="CZ288" s="390"/>
    </row>
    <row r="289" spans="75:104" s="4" customFormat="1">
      <c r="BW289" s="347"/>
      <c r="BX289" s="347"/>
      <c r="BY289" s="347"/>
      <c r="BZ289" s="347"/>
      <c r="CA289" s="347"/>
      <c r="CB289" s="347"/>
      <c r="CC289" s="347"/>
      <c r="CD289" s="347"/>
      <c r="CE289" s="347"/>
      <c r="CF289" s="390"/>
      <c r="CZ289" s="390"/>
    </row>
    <row r="290" spans="75:104" s="4" customFormat="1">
      <c r="BW290" s="347"/>
      <c r="BX290" s="347"/>
      <c r="BY290" s="347"/>
      <c r="BZ290" s="347"/>
      <c r="CA290" s="347"/>
      <c r="CB290" s="347"/>
      <c r="CC290" s="347"/>
      <c r="CD290" s="347"/>
      <c r="CE290" s="347"/>
      <c r="CF290" s="390"/>
      <c r="CZ290" s="390"/>
    </row>
    <row r="291" spans="75:104" s="4" customFormat="1">
      <c r="BW291" s="347"/>
      <c r="BX291" s="347"/>
      <c r="BY291" s="347"/>
      <c r="BZ291" s="347"/>
      <c r="CA291" s="347"/>
      <c r="CB291" s="347"/>
      <c r="CC291" s="347"/>
      <c r="CD291" s="347"/>
      <c r="CE291" s="347"/>
      <c r="CF291" s="390"/>
      <c r="CZ291" s="390"/>
    </row>
    <row r="292" spans="75:104" s="4" customFormat="1">
      <c r="BW292" s="347"/>
      <c r="BX292" s="347"/>
      <c r="BY292" s="347"/>
      <c r="BZ292" s="347"/>
      <c r="CA292" s="347"/>
      <c r="CB292" s="347"/>
      <c r="CC292" s="347"/>
      <c r="CD292" s="347"/>
      <c r="CE292" s="347"/>
      <c r="CF292" s="390"/>
      <c r="CZ292" s="390"/>
    </row>
    <row r="293" spans="75:104" s="4" customFormat="1">
      <c r="BW293" s="347"/>
      <c r="BX293" s="347"/>
      <c r="BY293" s="347"/>
      <c r="BZ293" s="347"/>
      <c r="CA293" s="347"/>
      <c r="CB293" s="347"/>
      <c r="CC293" s="347"/>
      <c r="CD293" s="347"/>
      <c r="CE293" s="347"/>
      <c r="CF293" s="390"/>
      <c r="CZ293" s="390"/>
    </row>
    <row r="294" spans="75:104" s="4" customFormat="1">
      <c r="BW294" s="347"/>
      <c r="BX294" s="347"/>
      <c r="BY294" s="347"/>
      <c r="BZ294" s="347"/>
      <c r="CA294" s="347"/>
      <c r="CB294" s="347"/>
      <c r="CC294" s="347"/>
      <c r="CD294" s="347"/>
      <c r="CE294" s="347"/>
      <c r="CF294" s="390"/>
      <c r="CZ294" s="390"/>
    </row>
    <row r="295" spans="75:104" s="4" customFormat="1">
      <c r="BW295" s="347"/>
      <c r="BX295" s="347"/>
      <c r="BY295" s="347"/>
      <c r="BZ295" s="347"/>
      <c r="CA295" s="347"/>
      <c r="CB295" s="347"/>
      <c r="CC295" s="347"/>
      <c r="CD295" s="347"/>
      <c r="CE295" s="347"/>
      <c r="CF295" s="390"/>
      <c r="CZ295" s="390"/>
    </row>
    <row r="296" spans="75:104" s="4" customFormat="1">
      <c r="BW296" s="347"/>
      <c r="BX296" s="347"/>
      <c r="BY296" s="347"/>
      <c r="BZ296" s="347"/>
      <c r="CA296" s="347"/>
      <c r="CB296" s="347"/>
      <c r="CC296" s="347"/>
      <c r="CD296" s="347"/>
      <c r="CE296" s="347"/>
      <c r="CF296" s="390"/>
      <c r="CZ296" s="390"/>
    </row>
    <row r="297" spans="75:104" s="4" customFormat="1">
      <c r="BW297" s="347"/>
      <c r="BX297" s="347"/>
      <c r="BY297" s="347"/>
      <c r="BZ297" s="347"/>
      <c r="CA297" s="347"/>
      <c r="CB297" s="347"/>
      <c r="CC297" s="347"/>
      <c r="CD297" s="347"/>
      <c r="CE297" s="347"/>
      <c r="CF297" s="390"/>
      <c r="CZ297" s="390"/>
    </row>
    <row r="298" spans="75:104" s="4" customFormat="1">
      <c r="BW298" s="347"/>
      <c r="BX298" s="347"/>
      <c r="BY298" s="347"/>
      <c r="BZ298" s="347"/>
      <c r="CA298" s="347"/>
      <c r="CB298" s="347"/>
      <c r="CC298" s="347"/>
      <c r="CD298" s="347"/>
      <c r="CE298" s="347"/>
      <c r="CF298" s="390"/>
      <c r="CZ298" s="390"/>
    </row>
    <row r="299" spans="75:104" s="4" customFormat="1">
      <c r="BW299" s="347"/>
      <c r="BX299" s="347"/>
      <c r="BY299" s="347"/>
      <c r="BZ299" s="347"/>
      <c r="CA299" s="347"/>
      <c r="CB299" s="347"/>
      <c r="CC299" s="347"/>
      <c r="CD299" s="347"/>
      <c r="CE299" s="347"/>
      <c r="CF299" s="390"/>
      <c r="CZ299" s="390"/>
    </row>
    <row r="300" spans="75:104" s="4" customFormat="1">
      <c r="BW300" s="347"/>
      <c r="BX300" s="347"/>
      <c r="BY300" s="347"/>
      <c r="BZ300" s="347"/>
      <c r="CA300" s="347"/>
      <c r="CB300" s="347"/>
      <c r="CC300" s="347"/>
      <c r="CD300" s="347"/>
      <c r="CE300" s="347"/>
      <c r="CF300" s="390"/>
      <c r="CZ300" s="390"/>
    </row>
    <row r="301" spans="75:104" s="4" customFormat="1">
      <c r="BW301" s="347"/>
      <c r="BX301" s="347"/>
      <c r="BY301" s="347"/>
      <c r="BZ301" s="347"/>
      <c r="CA301" s="347"/>
      <c r="CB301" s="347"/>
      <c r="CC301" s="347"/>
      <c r="CD301" s="347"/>
      <c r="CE301" s="347"/>
      <c r="CF301" s="390"/>
      <c r="CZ301" s="390"/>
    </row>
    <row r="302" spans="75:104" s="4" customFormat="1">
      <c r="BW302" s="347"/>
      <c r="BX302" s="347"/>
      <c r="BY302" s="347"/>
      <c r="BZ302" s="347"/>
      <c r="CA302" s="347"/>
      <c r="CB302" s="347"/>
      <c r="CC302" s="347"/>
      <c r="CD302" s="347"/>
      <c r="CE302" s="347"/>
      <c r="CF302" s="390"/>
      <c r="CZ302" s="390"/>
    </row>
    <row r="303" spans="75:104" s="4" customFormat="1">
      <c r="BW303" s="347"/>
      <c r="BX303" s="347"/>
      <c r="BY303" s="347"/>
      <c r="BZ303" s="347"/>
      <c r="CA303" s="347"/>
      <c r="CB303" s="347"/>
      <c r="CC303" s="347"/>
      <c r="CD303" s="347"/>
      <c r="CE303" s="347"/>
      <c r="CF303" s="390"/>
      <c r="CZ303" s="390"/>
    </row>
    <row r="304" spans="75:104" s="4" customFormat="1">
      <c r="BW304" s="347"/>
      <c r="BX304" s="347"/>
      <c r="BY304" s="347"/>
      <c r="BZ304" s="347"/>
      <c r="CA304" s="347"/>
      <c r="CB304" s="347"/>
      <c r="CC304" s="347"/>
      <c r="CD304" s="347"/>
      <c r="CE304" s="347"/>
      <c r="CF304" s="390"/>
      <c r="CZ304" s="390"/>
    </row>
    <row r="305" spans="75:104" s="4" customFormat="1">
      <c r="BW305" s="347"/>
      <c r="BX305" s="347"/>
      <c r="BY305" s="347"/>
      <c r="BZ305" s="347"/>
      <c r="CA305" s="347"/>
      <c r="CB305" s="347"/>
      <c r="CC305" s="347"/>
      <c r="CD305" s="347"/>
      <c r="CE305" s="347"/>
      <c r="CF305" s="390"/>
      <c r="CZ305" s="390"/>
    </row>
    <row r="306" spans="75:104" s="4" customFormat="1">
      <c r="BW306" s="347"/>
      <c r="BX306" s="347"/>
      <c r="BY306" s="347"/>
      <c r="BZ306" s="347"/>
      <c r="CA306" s="347"/>
      <c r="CB306" s="347"/>
      <c r="CC306" s="347"/>
      <c r="CD306" s="347"/>
      <c r="CE306" s="347"/>
      <c r="CF306" s="390"/>
      <c r="CZ306" s="390"/>
    </row>
    <row r="307" spans="75:104" s="4" customFormat="1">
      <c r="BW307" s="347"/>
      <c r="BX307" s="347"/>
      <c r="BY307" s="347"/>
      <c r="BZ307" s="347"/>
      <c r="CA307" s="347"/>
      <c r="CB307" s="347"/>
      <c r="CC307" s="347"/>
      <c r="CD307" s="347"/>
      <c r="CE307" s="347"/>
      <c r="CF307" s="390"/>
      <c r="CZ307" s="390"/>
    </row>
    <row r="308" spans="75:104" s="4" customFormat="1">
      <c r="BW308" s="347"/>
      <c r="BX308" s="347"/>
      <c r="BY308" s="347"/>
      <c r="BZ308" s="347"/>
      <c r="CA308" s="347"/>
      <c r="CB308" s="347"/>
      <c r="CC308" s="347"/>
      <c r="CD308" s="347"/>
      <c r="CE308" s="347"/>
      <c r="CF308" s="390"/>
      <c r="CZ308" s="390"/>
    </row>
    <row r="309" spans="75:104" s="4" customFormat="1">
      <c r="BW309" s="347"/>
      <c r="BX309" s="347"/>
      <c r="BY309" s="347"/>
      <c r="BZ309" s="347"/>
      <c r="CA309" s="347"/>
      <c r="CB309" s="347"/>
      <c r="CC309" s="347"/>
      <c r="CD309" s="347"/>
      <c r="CE309" s="347"/>
      <c r="CF309" s="390"/>
      <c r="CZ309" s="390"/>
    </row>
    <row r="310" spans="75:104" s="4" customFormat="1">
      <c r="BW310" s="347"/>
      <c r="BX310" s="347"/>
      <c r="BY310" s="347"/>
      <c r="BZ310" s="347"/>
      <c r="CA310" s="347"/>
      <c r="CB310" s="347"/>
      <c r="CC310" s="347"/>
      <c r="CD310" s="347"/>
      <c r="CE310" s="347"/>
      <c r="CF310" s="390"/>
      <c r="CZ310" s="390"/>
    </row>
    <row r="311" spans="75:104" s="4" customFormat="1">
      <c r="BW311" s="347"/>
      <c r="BX311" s="347"/>
      <c r="BY311" s="347"/>
      <c r="BZ311" s="347"/>
      <c r="CA311" s="347"/>
      <c r="CB311" s="347"/>
      <c r="CC311" s="347"/>
      <c r="CD311" s="347"/>
      <c r="CE311" s="347"/>
      <c r="CF311" s="390"/>
      <c r="CZ311" s="390"/>
    </row>
    <row r="312" spans="75:104" s="4" customFormat="1">
      <c r="BW312" s="347"/>
      <c r="BX312" s="347"/>
      <c r="BY312" s="347"/>
      <c r="BZ312" s="347"/>
      <c r="CA312" s="347"/>
      <c r="CB312" s="347"/>
      <c r="CC312" s="347"/>
      <c r="CD312" s="347"/>
      <c r="CE312" s="347"/>
      <c r="CF312" s="390"/>
      <c r="CZ312" s="390"/>
    </row>
    <row r="313" spans="75:104" s="4" customFormat="1">
      <c r="BW313" s="347"/>
      <c r="BX313" s="347"/>
      <c r="BY313" s="347"/>
      <c r="BZ313" s="347"/>
      <c r="CA313" s="347"/>
      <c r="CB313" s="347"/>
      <c r="CC313" s="347"/>
      <c r="CD313" s="347"/>
      <c r="CE313" s="347"/>
      <c r="CF313" s="390"/>
      <c r="CZ313" s="390"/>
    </row>
    <row r="314" spans="75:104" s="4" customFormat="1">
      <c r="BW314" s="347"/>
      <c r="BX314" s="347"/>
      <c r="BY314" s="347"/>
      <c r="BZ314" s="347"/>
      <c r="CA314" s="347"/>
      <c r="CB314" s="347"/>
      <c r="CC314" s="347"/>
      <c r="CD314" s="347"/>
      <c r="CE314" s="347"/>
      <c r="CF314" s="390"/>
      <c r="CZ314" s="390"/>
    </row>
    <row r="315" spans="75:104" s="4" customFormat="1">
      <c r="BW315" s="347"/>
      <c r="BX315" s="347"/>
      <c r="BY315" s="347"/>
      <c r="BZ315" s="347"/>
      <c r="CA315" s="347"/>
      <c r="CB315" s="347"/>
      <c r="CC315" s="347"/>
      <c r="CD315" s="347"/>
      <c r="CE315" s="347"/>
      <c r="CF315" s="390"/>
      <c r="CZ315" s="390"/>
    </row>
    <row r="316" spans="75:104" s="4" customFormat="1">
      <c r="BW316" s="347"/>
      <c r="BX316" s="347"/>
      <c r="BY316" s="347"/>
      <c r="BZ316" s="347"/>
      <c r="CA316" s="347"/>
      <c r="CB316" s="347"/>
      <c r="CC316" s="347"/>
      <c r="CD316" s="347"/>
      <c r="CE316" s="347"/>
      <c r="CF316" s="390"/>
      <c r="CZ316" s="390"/>
    </row>
    <row r="317" spans="75:104" s="4" customFormat="1">
      <c r="BW317" s="347"/>
      <c r="BX317" s="347"/>
      <c r="BY317" s="347"/>
      <c r="BZ317" s="347"/>
      <c r="CA317" s="347"/>
      <c r="CB317" s="347"/>
      <c r="CC317" s="347"/>
      <c r="CD317" s="347"/>
      <c r="CE317" s="347"/>
      <c r="CF317" s="390"/>
      <c r="CZ317" s="390"/>
    </row>
    <row r="318" spans="75:104" s="4" customFormat="1">
      <c r="BW318" s="347"/>
      <c r="BX318" s="347"/>
      <c r="BY318" s="347"/>
      <c r="BZ318" s="347"/>
      <c r="CA318" s="347"/>
      <c r="CB318" s="347"/>
      <c r="CC318" s="347"/>
      <c r="CD318" s="347"/>
      <c r="CE318" s="347"/>
      <c r="CF318" s="390"/>
      <c r="CZ318" s="390"/>
    </row>
    <row r="319" spans="75:104" s="4" customFormat="1">
      <c r="BW319" s="347"/>
      <c r="BX319" s="347"/>
      <c r="BY319" s="347"/>
      <c r="BZ319" s="347"/>
      <c r="CA319" s="347"/>
      <c r="CB319" s="347"/>
      <c r="CC319" s="347"/>
      <c r="CD319" s="347"/>
      <c r="CE319" s="347"/>
      <c r="CF319" s="390"/>
      <c r="CZ319" s="390"/>
    </row>
    <row r="320" spans="75:104" s="4" customFormat="1">
      <c r="BW320" s="347"/>
      <c r="BX320" s="347"/>
      <c r="BY320" s="347"/>
      <c r="BZ320" s="347"/>
      <c r="CA320" s="347"/>
      <c r="CB320" s="347"/>
      <c r="CC320" s="347"/>
      <c r="CD320" s="347"/>
      <c r="CE320" s="347"/>
      <c r="CF320" s="390"/>
      <c r="CZ320" s="390"/>
    </row>
    <row r="321" spans="75:104" s="4" customFormat="1">
      <c r="BW321" s="347"/>
      <c r="BX321" s="347"/>
      <c r="BY321" s="347"/>
      <c r="BZ321" s="347"/>
      <c r="CA321" s="347"/>
      <c r="CB321" s="347"/>
      <c r="CC321" s="347"/>
      <c r="CD321" s="347"/>
      <c r="CE321" s="347"/>
      <c r="CF321" s="390"/>
      <c r="CZ321" s="390"/>
    </row>
    <row r="322" spans="75:104" s="4" customFormat="1">
      <c r="BW322" s="347"/>
      <c r="BX322" s="347"/>
      <c r="BY322" s="347"/>
      <c r="BZ322" s="347"/>
      <c r="CA322" s="347"/>
      <c r="CB322" s="347"/>
      <c r="CC322" s="347"/>
      <c r="CD322" s="347"/>
      <c r="CE322" s="347"/>
      <c r="CF322" s="390"/>
      <c r="CZ322" s="390"/>
    </row>
    <row r="323" spans="75:104" s="4" customFormat="1">
      <c r="BW323" s="347"/>
      <c r="BX323" s="347"/>
      <c r="BY323" s="347"/>
      <c r="BZ323" s="347"/>
      <c r="CA323" s="347"/>
      <c r="CB323" s="347"/>
      <c r="CC323" s="347"/>
      <c r="CD323" s="347"/>
      <c r="CE323" s="347"/>
      <c r="CF323" s="390"/>
      <c r="CZ323" s="390"/>
    </row>
    <row r="324" spans="75:104" s="4" customFormat="1">
      <c r="BW324" s="347"/>
      <c r="BX324" s="347"/>
      <c r="BY324" s="347"/>
      <c r="BZ324" s="347"/>
      <c r="CA324" s="347"/>
      <c r="CB324" s="347"/>
      <c r="CC324" s="347"/>
      <c r="CD324" s="347"/>
      <c r="CE324" s="347"/>
      <c r="CF324" s="390"/>
      <c r="CZ324" s="390"/>
    </row>
    <row r="325" spans="75:104" s="4" customFormat="1">
      <c r="BW325" s="347"/>
      <c r="BX325" s="347"/>
      <c r="BY325" s="347"/>
      <c r="BZ325" s="347"/>
      <c r="CA325" s="347"/>
      <c r="CB325" s="347"/>
      <c r="CC325" s="347"/>
      <c r="CD325" s="347"/>
      <c r="CE325" s="347"/>
      <c r="CF325" s="390"/>
      <c r="CZ325" s="390"/>
    </row>
    <row r="326" spans="75:104" s="4" customFormat="1">
      <c r="BW326" s="347"/>
      <c r="BX326" s="347"/>
      <c r="BY326" s="347"/>
      <c r="BZ326" s="347"/>
      <c r="CA326" s="347"/>
      <c r="CB326" s="347"/>
      <c r="CC326" s="347"/>
      <c r="CD326" s="347"/>
      <c r="CE326" s="347"/>
      <c r="CF326" s="390"/>
      <c r="CZ326" s="390"/>
    </row>
    <row r="327" spans="75:104" s="4" customFormat="1">
      <c r="BW327" s="347"/>
      <c r="BX327" s="347"/>
      <c r="BY327" s="347"/>
      <c r="BZ327" s="347"/>
      <c r="CA327" s="347"/>
      <c r="CB327" s="347"/>
      <c r="CC327" s="347"/>
      <c r="CD327" s="347"/>
      <c r="CE327" s="347"/>
      <c r="CF327" s="390"/>
      <c r="CZ327" s="390"/>
    </row>
    <row r="328" spans="75:104" s="4" customFormat="1">
      <c r="BW328" s="347"/>
      <c r="BX328" s="347"/>
      <c r="BY328" s="347"/>
      <c r="BZ328" s="347"/>
      <c r="CA328" s="347"/>
      <c r="CB328" s="347"/>
      <c r="CC328" s="347"/>
      <c r="CD328" s="347"/>
      <c r="CE328" s="347"/>
      <c r="CF328" s="390"/>
      <c r="CZ328" s="390"/>
    </row>
    <row r="329" spans="75:104" s="4" customFormat="1">
      <c r="BW329" s="347"/>
      <c r="BX329" s="347"/>
      <c r="BY329" s="347"/>
      <c r="BZ329" s="347"/>
      <c r="CA329" s="347"/>
      <c r="CB329" s="347"/>
      <c r="CC329" s="347"/>
      <c r="CD329" s="347"/>
      <c r="CE329" s="347"/>
      <c r="CF329" s="390"/>
      <c r="CZ329" s="390"/>
    </row>
    <row r="330" spans="75:104" s="4" customFormat="1">
      <c r="BW330" s="347"/>
      <c r="BX330" s="347"/>
      <c r="BY330" s="347"/>
      <c r="BZ330" s="347"/>
      <c r="CA330" s="347"/>
      <c r="CB330" s="347"/>
      <c r="CC330" s="347"/>
      <c r="CD330" s="347"/>
      <c r="CE330" s="347"/>
      <c r="CF330" s="390"/>
      <c r="CZ330" s="390"/>
    </row>
    <row r="331" spans="75:104" s="4" customFormat="1">
      <c r="BW331" s="347"/>
      <c r="BX331" s="347"/>
      <c r="BY331" s="347"/>
      <c r="BZ331" s="347"/>
      <c r="CA331" s="347"/>
      <c r="CB331" s="347"/>
      <c r="CC331" s="347"/>
      <c r="CD331" s="347"/>
      <c r="CE331" s="347"/>
      <c r="CF331" s="390"/>
      <c r="CZ331" s="390"/>
    </row>
    <row r="332" spans="75:104" s="4" customFormat="1">
      <c r="BW332" s="347"/>
      <c r="BX332" s="347"/>
      <c r="BY332" s="347"/>
      <c r="BZ332" s="347"/>
      <c r="CA332" s="347"/>
      <c r="CB332" s="347"/>
      <c r="CC332" s="347"/>
      <c r="CD332" s="347"/>
      <c r="CE332" s="347"/>
      <c r="CF332" s="390"/>
      <c r="CZ332" s="390"/>
    </row>
    <row r="333" spans="75:104" s="4" customFormat="1">
      <c r="BW333" s="347"/>
      <c r="BX333" s="347"/>
      <c r="BY333" s="347"/>
      <c r="BZ333" s="347"/>
      <c r="CA333" s="347"/>
      <c r="CB333" s="347"/>
      <c r="CC333" s="347"/>
      <c r="CD333" s="347"/>
      <c r="CE333" s="347"/>
      <c r="CF333" s="390"/>
      <c r="CZ333" s="390"/>
    </row>
    <row r="334" spans="75:104" s="4" customFormat="1">
      <c r="BW334" s="347"/>
      <c r="BX334" s="347"/>
      <c r="BY334" s="347"/>
      <c r="BZ334" s="347"/>
      <c r="CA334" s="347"/>
      <c r="CB334" s="347"/>
      <c r="CC334" s="347"/>
      <c r="CD334" s="347"/>
      <c r="CE334" s="347"/>
      <c r="CF334" s="390"/>
      <c r="CZ334" s="390"/>
    </row>
    <row r="335" spans="75:104" s="4" customFormat="1">
      <c r="BW335" s="347"/>
      <c r="BX335" s="347"/>
      <c r="BY335" s="347"/>
      <c r="BZ335" s="347"/>
      <c r="CA335" s="347"/>
      <c r="CB335" s="347"/>
      <c r="CC335" s="347"/>
      <c r="CD335" s="347"/>
      <c r="CE335" s="347"/>
      <c r="CF335" s="390"/>
      <c r="CZ335" s="390"/>
    </row>
    <row r="336" spans="75:104" s="4" customFormat="1">
      <c r="BW336" s="347"/>
      <c r="BX336" s="347"/>
      <c r="BY336" s="347"/>
      <c r="BZ336" s="347"/>
      <c r="CA336" s="347"/>
      <c r="CB336" s="347"/>
      <c r="CC336" s="347"/>
      <c r="CD336" s="347"/>
      <c r="CE336" s="347"/>
      <c r="CF336" s="390"/>
      <c r="CZ336" s="390"/>
    </row>
    <row r="337" spans="75:104" s="4" customFormat="1">
      <c r="BW337" s="347"/>
      <c r="BX337" s="347"/>
      <c r="BY337" s="347"/>
      <c r="BZ337" s="347"/>
      <c r="CA337" s="347"/>
      <c r="CB337" s="347"/>
      <c r="CC337" s="347"/>
      <c r="CD337" s="347"/>
      <c r="CE337" s="347"/>
      <c r="CF337" s="390"/>
      <c r="CZ337" s="390"/>
    </row>
    <row r="338" spans="75:104" s="4" customFormat="1">
      <c r="BW338" s="347"/>
      <c r="BX338" s="347"/>
      <c r="BY338" s="347"/>
      <c r="BZ338" s="347"/>
      <c r="CA338" s="347"/>
      <c r="CB338" s="347"/>
      <c r="CC338" s="347"/>
      <c r="CD338" s="347"/>
      <c r="CE338" s="347"/>
      <c r="CF338" s="390"/>
      <c r="CZ338" s="390"/>
    </row>
    <row r="339" spans="75:104" s="4" customFormat="1">
      <c r="BW339" s="347"/>
      <c r="BX339" s="347"/>
      <c r="BY339" s="347"/>
      <c r="BZ339" s="347"/>
      <c r="CA339" s="347"/>
      <c r="CB339" s="347"/>
      <c r="CC339" s="347"/>
      <c r="CD339" s="347"/>
      <c r="CE339" s="347"/>
      <c r="CF339" s="390"/>
      <c r="CZ339" s="390"/>
    </row>
    <row r="340" spans="75:104" s="4" customFormat="1">
      <c r="BW340" s="347"/>
      <c r="BX340" s="347"/>
      <c r="BY340" s="347"/>
      <c r="BZ340" s="347"/>
      <c r="CA340" s="347"/>
      <c r="CB340" s="347"/>
      <c r="CC340" s="347"/>
      <c r="CD340" s="347"/>
      <c r="CE340" s="347"/>
      <c r="CF340" s="390"/>
      <c r="CZ340" s="390"/>
    </row>
    <row r="341" spans="75:104" s="4" customFormat="1">
      <c r="BW341" s="347"/>
      <c r="BX341" s="347"/>
      <c r="BY341" s="347"/>
      <c r="BZ341" s="347"/>
      <c r="CA341" s="347"/>
      <c r="CB341" s="347"/>
      <c r="CC341" s="347"/>
      <c r="CD341" s="347"/>
      <c r="CE341" s="347"/>
      <c r="CF341" s="390"/>
      <c r="CZ341" s="390"/>
    </row>
    <row r="342" spans="75:104" s="4" customFormat="1">
      <c r="BW342" s="347"/>
      <c r="BX342" s="347"/>
      <c r="BY342" s="347"/>
      <c r="BZ342" s="347"/>
      <c r="CA342" s="347"/>
      <c r="CB342" s="347"/>
      <c r="CC342" s="347"/>
      <c r="CD342" s="347"/>
      <c r="CE342" s="347"/>
      <c r="CF342" s="390"/>
      <c r="CZ342" s="390"/>
    </row>
    <row r="343" spans="75:104" s="4" customFormat="1">
      <c r="BW343" s="347"/>
      <c r="BX343" s="347"/>
      <c r="BY343" s="347"/>
      <c r="BZ343" s="347"/>
      <c r="CA343" s="347"/>
      <c r="CB343" s="347"/>
      <c r="CC343" s="347"/>
      <c r="CD343" s="347"/>
      <c r="CE343" s="347"/>
      <c r="CF343" s="390"/>
      <c r="CZ343" s="390"/>
    </row>
    <row r="344" spans="75:104" s="4" customFormat="1">
      <c r="BW344" s="347"/>
      <c r="BX344" s="347"/>
      <c r="BY344" s="347"/>
      <c r="BZ344" s="347"/>
      <c r="CA344" s="347"/>
      <c r="CB344" s="347"/>
      <c r="CC344" s="347"/>
      <c r="CD344" s="347"/>
      <c r="CE344" s="347"/>
      <c r="CF344" s="390"/>
      <c r="CZ344" s="390"/>
    </row>
    <row r="345" spans="75:104" s="4" customFormat="1">
      <c r="BW345" s="347"/>
      <c r="BX345" s="347"/>
      <c r="BY345" s="347"/>
      <c r="BZ345" s="347"/>
      <c r="CA345" s="347"/>
      <c r="CB345" s="347"/>
      <c r="CC345" s="347"/>
      <c r="CD345" s="347"/>
      <c r="CE345" s="347"/>
      <c r="CF345" s="390"/>
      <c r="CZ345" s="390"/>
    </row>
    <row r="346" spans="75:104" s="4" customFormat="1">
      <c r="BW346" s="347"/>
      <c r="BX346" s="347"/>
      <c r="BY346" s="347"/>
      <c r="BZ346" s="347"/>
      <c r="CA346" s="347"/>
      <c r="CB346" s="347"/>
      <c r="CC346" s="347"/>
      <c r="CD346" s="347"/>
      <c r="CE346" s="347"/>
      <c r="CF346" s="390"/>
      <c r="CZ346" s="390"/>
    </row>
    <row r="347" spans="75:104" s="4" customFormat="1">
      <c r="BW347" s="347"/>
      <c r="BX347" s="347"/>
      <c r="BY347" s="347"/>
      <c r="BZ347" s="347"/>
      <c r="CA347" s="347"/>
      <c r="CB347" s="347"/>
      <c r="CC347" s="347"/>
      <c r="CD347" s="347"/>
      <c r="CE347" s="347"/>
      <c r="CF347" s="390"/>
      <c r="CZ347" s="390"/>
    </row>
    <row r="348" spans="75:104" s="4" customFormat="1">
      <c r="BW348" s="347"/>
      <c r="BX348" s="347"/>
      <c r="BY348" s="347"/>
      <c r="BZ348" s="347"/>
      <c r="CA348" s="347"/>
      <c r="CB348" s="347"/>
      <c r="CC348" s="347"/>
      <c r="CD348" s="347"/>
      <c r="CE348" s="347"/>
      <c r="CF348" s="390"/>
      <c r="CZ348" s="390"/>
    </row>
    <row r="349" spans="75:104" s="4" customFormat="1">
      <c r="BW349" s="347"/>
      <c r="BX349" s="347"/>
      <c r="BY349" s="347"/>
      <c r="BZ349" s="347"/>
      <c r="CA349" s="347"/>
      <c r="CB349" s="347"/>
      <c r="CC349" s="347"/>
      <c r="CD349" s="347"/>
      <c r="CE349" s="347"/>
      <c r="CF349" s="390"/>
      <c r="CZ349" s="390"/>
    </row>
    <row r="350" spans="75:104" s="4" customFormat="1">
      <c r="BW350" s="347"/>
      <c r="BX350" s="347"/>
      <c r="BY350" s="347"/>
      <c r="BZ350" s="347"/>
      <c r="CA350" s="347"/>
      <c r="CB350" s="347"/>
      <c r="CC350" s="347"/>
      <c r="CD350" s="347"/>
      <c r="CE350" s="347"/>
      <c r="CF350" s="390"/>
      <c r="CZ350" s="390"/>
    </row>
    <row r="351" spans="75:104" s="4" customFormat="1">
      <c r="BW351" s="347"/>
      <c r="BX351" s="347"/>
      <c r="BY351" s="347"/>
      <c r="BZ351" s="347"/>
      <c r="CA351" s="347"/>
      <c r="CB351" s="347"/>
      <c r="CC351" s="347"/>
      <c r="CD351" s="347"/>
      <c r="CE351" s="347"/>
      <c r="CF351" s="390"/>
      <c r="CZ351" s="390"/>
    </row>
    <row r="352" spans="75:104" s="4" customFormat="1">
      <c r="BW352" s="347"/>
      <c r="BX352" s="347"/>
      <c r="BY352" s="347"/>
      <c r="BZ352" s="347"/>
      <c r="CA352" s="347"/>
      <c r="CB352" s="347"/>
      <c r="CC352" s="347"/>
      <c r="CD352" s="347"/>
      <c r="CE352" s="347"/>
      <c r="CF352" s="390"/>
      <c r="CZ352" s="390"/>
    </row>
    <row r="353" spans="75:104" s="4" customFormat="1">
      <c r="BW353" s="347"/>
      <c r="BX353" s="347"/>
      <c r="BY353" s="347"/>
      <c r="BZ353" s="347"/>
      <c r="CA353" s="347"/>
      <c r="CB353" s="347"/>
      <c r="CC353" s="347"/>
      <c r="CD353" s="347"/>
      <c r="CE353" s="347"/>
      <c r="CF353" s="390"/>
      <c r="CZ353" s="390"/>
    </row>
    <row r="354" spans="75:104" s="4" customFormat="1">
      <c r="BW354" s="347"/>
      <c r="BX354" s="347"/>
      <c r="BY354" s="347"/>
      <c r="BZ354" s="347"/>
      <c r="CA354" s="347"/>
      <c r="CB354" s="347"/>
      <c r="CC354" s="347"/>
      <c r="CD354" s="347"/>
      <c r="CE354" s="347"/>
      <c r="CF354" s="390"/>
      <c r="CZ354" s="390"/>
    </row>
    <row r="355" spans="75:104" s="4" customFormat="1">
      <c r="BW355" s="347"/>
      <c r="BX355" s="347"/>
      <c r="BY355" s="347"/>
      <c r="BZ355" s="347"/>
      <c r="CA355" s="347"/>
      <c r="CB355" s="347"/>
      <c r="CC355" s="347"/>
      <c r="CD355" s="347"/>
      <c r="CE355" s="347"/>
      <c r="CF355" s="390"/>
      <c r="CZ355" s="390"/>
    </row>
    <row r="356" spans="75:104" s="4" customFormat="1">
      <c r="BW356" s="347"/>
      <c r="BX356" s="347"/>
      <c r="BY356" s="347"/>
      <c r="BZ356" s="347"/>
      <c r="CA356" s="347"/>
      <c r="CB356" s="347"/>
      <c r="CC356" s="347"/>
      <c r="CD356" s="347"/>
      <c r="CE356" s="347"/>
      <c r="CF356" s="390"/>
      <c r="CZ356" s="390"/>
    </row>
    <row r="357" spans="75:104" s="4" customFormat="1">
      <c r="BW357" s="347"/>
      <c r="BX357" s="347"/>
      <c r="BY357" s="347"/>
      <c r="BZ357" s="347"/>
      <c r="CA357" s="347"/>
      <c r="CB357" s="347"/>
      <c r="CC357" s="347"/>
      <c r="CD357" s="347"/>
      <c r="CE357" s="347"/>
      <c r="CF357" s="390"/>
      <c r="CZ357" s="390"/>
    </row>
    <row r="358" spans="75:104" s="4" customFormat="1">
      <c r="BW358" s="347"/>
      <c r="BX358" s="347"/>
      <c r="BY358" s="347"/>
      <c r="BZ358" s="347"/>
      <c r="CA358" s="347"/>
      <c r="CB358" s="347"/>
      <c r="CC358" s="347"/>
      <c r="CD358" s="347"/>
      <c r="CE358" s="347"/>
      <c r="CF358" s="390"/>
      <c r="CZ358" s="390"/>
    </row>
    <row r="359" spans="75:104" s="4" customFormat="1">
      <c r="BW359" s="347"/>
      <c r="BX359" s="347"/>
      <c r="BY359" s="347"/>
      <c r="BZ359" s="347"/>
      <c r="CA359" s="347"/>
      <c r="CB359" s="347"/>
      <c r="CC359" s="347"/>
      <c r="CD359" s="347"/>
      <c r="CE359" s="347"/>
      <c r="CF359" s="390"/>
      <c r="CZ359" s="390"/>
    </row>
    <row r="360" spans="75:104" s="4" customFormat="1">
      <c r="BW360" s="347"/>
      <c r="BX360" s="347"/>
      <c r="BY360" s="347"/>
      <c r="BZ360" s="347"/>
      <c r="CA360" s="347"/>
      <c r="CB360" s="347"/>
      <c r="CC360" s="347"/>
      <c r="CD360" s="347"/>
      <c r="CE360" s="347"/>
      <c r="CF360" s="390"/>
      <c r="CZ360" s="390"/>
    </row>
    <row r="361" spans="75:104" s="4" customFormat="1">
      <c r="BW361" s="347"/>
      <c r="BX361" s="347"/>
      <c r="BY361" s="347"/>
      <c r="BZ361" s="347"/>
      <c r="CA361" s="347"/>
      <c r="CB361" s="347"/>
      <c r="CC361" s="347"/>
      <c r="CD361" s="347"/>
      <c r="CE361" s="347"/>
      <c r="CF361" s="390"/>
      <c r="CZ361" s="390"/>
    </row>
    <row r="362" spans="75:104" s="4" customFormat="1">
      <c r="BW362" s="347"/>
      <c r="BX362" s="347"/>
      <c r="BY362" s="347"/>
      <c r="BZ362" s="347"/>
      <c r="CA362" s="347"/>
      <c r="CB362" s="347"/>
      <c r="CC362" s="347"/>
      <c r="CD362" s="347"/>
      <c r="CE362" s="347"/>
      <c r="CF362" s="390"/>
      <c r="CZ362" s="390"/>
    </row>
    <row r="363" spans="75:104" s="4" customFormat="1">
      <c r="BW363" s="347"/>
      <c r="BX363" s="347"/>
      <c r="BY363" s="347"/>
      <c r="BZ363" s="347"/>
      <c r="CA363" s="347"/>
      <c r="CB363" s="347"/>
      <c r="CC363" s="347"/>
      <c r="CD363" s="347"/>
      <c r="CE363" s="347"/>
      <c r="CF363" s="390"/>
      <c r="CZ363" s="390"/>
    </row>
    <row r="364" spans="75:104" s="4" customFormat="1">
      <c r="BW364" s="347"/>
      <c r="BX364" s="347"/>
      <c r="BY364" s="347"/>
      <c r="BZ364" s="347"/>
      <c r="CA364" s="347"/>
      <c r="CB364" s="347"/>
      <c r="CC364" s="347"/>
      <c r="CD364" s="347"/>
      <c r="CE364" s="347"/>
      <c r="CF364" s="390"/>
      <c r="CZ364" s="390"/>
    </row>
    <row r="365" spans="75:104" s="4" customFormat="1">
      <c r="BW365" s="347"/>
      <c r="BX365" s="347"/>
      <c r="BY365" s="347"/>
      <c r="BZ365" s="347"/>
      <c r="CA365" s="347"/>
      <c r="CB365" s="347"/>
      <c r="CC365" s="347"/>
      <c r="CD365" s="347"/>
      <c r="CE365" s="347"/>
      <c r="CF365" s="390"/>
      <c r="CZ365" s="390"/>
    </row>
    <row r="366" spans="75:104" s="4" customFormat="1">
      <c r="BW366" s="347"/>
      <c r="BX366" s="347"/>
      <c r="BY366" s="347"/>
      <c r="BZ366" s="347"/>
      <c r="CA366" s="347"/>
      <c r="CB366" s="347"/>
      <c r="CC366" s="347"/>
      <c r="CD366" s="347"/>
      <c r="CE366" s="347"/>
      <c r="CF366" s="390"/>
      <c r="CZ366" s="390"/>
    </row>
    <row r="367" spans="75:104" s="4" customFormat="1">
      <c r="BW367" s="347"/>
      <c r="BX367" s="347"/>
      <c r="BY367" s="347"/>
      <c r="BZ367" s="347"/>
      <c r="CA367" s="347"/>
      <c r="CB367" s="347"/>
      <c r="CC367" s="347"/>
      <c r="CD367" s="347"/>
      <c r="CE367" s="347"/>
      <c r="CF367" s="390"/>
      <c r="CZ367" s="390"/>
    </row>
    <row r="368" spans="75:104" s="4" customFormat="1">
      <c r="BW368" s="347"/>
      <c r="BX368" s="347"/>
      <c r="BY368" s="347"/>
      <c r="BZ368" s="347"/>
      <c r="CA368" s="347"/>
      <c r="CB368" s="347"/>
      <c r="CC368" s="347"/>
      <c r="CD368" s="347"/>
      <c r="CE368" s="347"/>
      <c r="CF368" s="390"/>
      <c r="CZ368" s="390"/>
    </row>
    <row r="369" spans="75:104" s="4" customFormat="1">
      <c r="BW369" s="347"/>
      <c r="BX369" s="347"/>
      <c r="BY369" s="347"/>
      <c r="BZ369" s="347"/>
      <c r="CA369" s="347"/>
      <c r="CB369" s="347"/>
      <c r="CC369" s="347"/>
      <c r="CD369" s="347"/>
      <c r="CE369" s="347"/>
      <c r="CF369" s="390"/>
      <c r="CZ369" s="390"/>
    </row>
    <row r="370" spans="75:104" s="4" customFormat="1">
      <c r="BW370" s="347"/>
      <c r="BX370" s="347"/>
      <c r="BY370" s="347"/>
      <c r="BZ370" s="347"/>
      <c r="CA370" s="347"/>
      <c r="CB370" s="347"/>
      <c r="CC370" s="347"/>
      <c r="CD370" s="347"/>
      <c r="CE370" s="347"/>
      <c r="CF370" s="390"/>
      <c r="CZ370" s="390"/>
    </row>
    <row r="371" spans="75:104" s="4" customFormat="1">
      <c r="BW371" s="347"/>
      <c r="BX371" s="347"/>
      <c r="BY371" s="347"/>
      <c r="BZ371" s="347"/>
      <c r="CA371" s="347"/>
      <c r="CB371" s="347"/>
      <c r="CC371" s="347"/>
      <c r="CD371" s="347"/>
      <c r="CE371" s="347"/>
      <c r="CF371" s="390"/>
      <c r="CZ371" s="390"/>
    </row>
    <row r="372" spans="75:104" s="4" customFormat="1">
      <c r="BW372" s="347"/>
      <c r="BX372" s="347"/>
      <c r="BY372" s="347"/>
      <c r="BZ372" s="347"/>
      <c r="CA372" s="347"/>
      <c r="CB372" s="347"/>
      <c r="CC372" s="347"/>
      <c r="CD372" s="347"/>
      <c r="CE372" s="347"/>
      <c r="CF372" s="390"/>
      <c r="CZ372" s="390"/>
    </row>
    <row r="373" spans="75:104" s="4" customFormat="1">
      <c r="BW373" s="347"/>
      <c r="BX373" s="347"/>
      <c r="BY373" s="347"/>
      <c r="BZ373" s="347"/>
      <c r="CA373" s="347"/>
      <c r="CB373" s="347"/>
      <c r="CC373" s="347"/>
      <c r="CD373" s="347"/>
      <c r="CE373" s="347"/>
      <c r="CF373" s="390"/>
      <c r="CZ373" s="390"/>
    </row>
    <row r="374" spans="75:104" s="4" customFormat="1">
      <c r="BW374" s="347"/>
      <c r="BX374" s="347"/>
      <c r="BY374" s="347"/>
      <c r="BZ374" s="347"/>
      <c r="CA374" s="347"/>
      <c r="CB374" s="347"/>
      <c r="CC374" s="347"/>
      <c r="CD374" s="347"/>
      <c r="CE374" s="347"/>
      <c r="CF374" s="390"/>
      <c r="CZ374" s="390"/>
    </row>
    <row r="375" spans="75:104" s="4" customFormat="1">
      <c r="BW375" s="347"/>
      <c r="BX375" s="347"/>
      <c r="BY375" s="347"/>
      <c r="BZ375" s="347"/>
      <c r="CA375" s="347"/>
      <c r="CB375" s="347"/>
      <c r="CC375" s="347"/>
      <c r="CD375" s="347"/>
      <c r="CE375" s="347"/>
      <c r="CF375" s="390"/>
      <c r="CZ375" s="390"/>
    </row>
    <row r="376" spans="75:104" s="4" customFormat="1">
      <c r="BW376" s="347"/>
      <c r="BX376" s="347"/>
      <c r="BY376" s="347"/>
      <c r="BZ376" s="347"/>
      <c r="CA376" s="347"/>
      <c r="CB376" s="347"/>
      <c r="CC376" s="347"/>
      <c r="CD376" s="347"/>
      <c r="CE376" s="347"/>
      <c r="CF376" s="390"/>
      <c r="CZ376" s="390"/>
    </row>
    <row r="377" spans="75:104" s="4" customFormat="1">
      <c r="BW377" s="347"/>
      <c r="BX377" s="347"/>
      <c r="BY377" s="347"/>
      <c r="BZ377" s="347"/>
      <c r="CA377" s="347"/>
      <c r="CB377" s="347"/>
      <c r="CC377" s="347"/>
      <c r="CD377" s="347"/>
      <c r="CE377" s="347"/>
      <c r="CF377" s="390"/>
      <c r="CZ377" s="390"/>
    </row>
    <row r="378" spans="75:104" s="4" customFormat="1">
      <c r="BW378" s="347"/>
      <c r="BX378" s="347"/>
      <c r="BY378" s="347"/>
      <c r="BZ378" s="347"/>
      <c r="CA378" s="347"/>
      <c r="CB378" s="347"/>
      <c r="CC378" s="347"/>
      <c r="CD378" s="347"/>
      <c r="CE378" s="347"/>
      <c r="CF378" s="390"/>
      <c r="CZ378" s="390"/>
    </row>
    <row r="379" spans="75:104" s="4" customFormat="1">
      <c r="BW379" s="347"/>
      <c r="BX379" s="347"/>
      <c r="BY379" s="347"/>
      <c r="BZ379" s="347"/>
      <c r="CA379" s="347"/>
      <c r="CB379" s="347"/>
      <c r="CC379" s="347"/>
      <c r="CD379" s="347"/>
      <c r="CE379" s="347"/>
      <c r="CF379" s="390"/>
      <c r="CZ379" s="390"/>
    </row>
    <row r="380" spans="75:104" s="4" customFormat="1">
      <c r="BW380" s="347"/>
      <c r="BX380" s="347"/>
      <c r="BY380" s="347"/>
      <c r="BZ380" s="347"/>
      <c r="CA380" s="347"/>
      <c r="CB380" s="347"/>
      <c r="CC380" s="347"/>
      <c r="CD380" s="347"/>
      <c r="CE380" s="347"/>
      <c r="CF380" s="390"/>
      <c r="CZ380" s="390"/>
    </row>
    <row r="381" spans="75:104" s="4" customFormat="1">
      <c r="BW381" s="347"/>
      <c r="BX381" s="347"/>
      <c r="BY381" s="347"/>
      <c r="BZ381" s="347"/>
      <c r="CA381" s="347"/>
      <c r="CB381" s="347"/>
      <c r="CC381" s="347"/>
      <c r="CD381" s="347"/>
      <c r="CE381" s="347"/>
      <c r="CF381" s="390"/>
      <c r="CZ381" s="390"/>
    </row>
    <row r="382" spans="75:104" s="4" customFormat="1">
      <c r="BW382" s="347"/>
      <c r="BX382" s="347"/>
      <c r="BY382" s="347"/>
      <c r="BZ382" s="347"/>
      <c r="CA382" s="347"/>
      <c r="CB382" s="347"/>
      <c r="CC382" s="347"/>
      <c r="CD382" s="347"/>
      <c r="CE382" s="347"/>
      <c r="CF382" s="390"/>
      <c r="CZ382" s="390"/>
    </row>
    <row r="383" spans="75:104" s="4" customFormat="1">
      <c r="BW383" s="347"/>
      <c r="BX383" s="347"/>
      <c r="BY383" s="347"/>
      <c r="BZ383" s="347"/>
      <c r="CA383" s="347"/>
      <c r="CB383" s="347"/>
      <c r="CC383" s="347"/>
      <c r="CD383" s="347"/>
      <c r="CE383" s="347"/>
      <c r="CF383" s="390"/>
      <c r="CZ383" s="390"/>
    </row>
    <row r="384" spans="75:104" s="4" customFormat="1">
      <c r="BW384" s="347"/>
      <c r="BX384" s="347"/>
      <c r="BY384" s="347"/>
      <c r="BZ384" s="347"/>
      <c r="CA384" s="347"/>
      <c r="CB384" s="347"/>
      <c r="CC384" s="347"/>
      <c r="CD384" s="347"/>
      <c r="CE384" s="347"/>
      <c r="CF384" s="390"/>
      <c r="CZ384" s="390"/>
    </row>
    <row r="385" spans="75:104" s="4" customFormat="1">
      <c r="BW385" s="347"/>
      <c r="BX385" s="347"/>
      <c r="BY385" s="347"/>
      <c r="BZ385" s="347"/>
      <c r="CA385" s="347"/>
      <c r="CB385" s="347"/>
      <c r="CC385" s="347"/>
      <c r="CD385" s="347"/>
      <c r="CE385" s="347"/>
      <c r="CF385" s="390"/>
      <c r="CZ385" s="390"/>
    </row>
    <row r="386" spans="75:104" s="4" customFormat="1">
      <c r="BW386" s="347"/>
      <c r="BX386" s="347"/>
      <c r="BY386" s="347"/>
      <c r="BZ386" s="347"/>
      <c r="CA386" s="347"/>
      <c r="CB386" s="347"/>
      <c r="CC386" s="347"/>
      <c r="CD386" s="347"/>
      <c r="CE386" s="347"/>
      <c r="CF386" s="390"/>
      <c r="CZ386" s="390"/>
    </row>
    <row r="387" spans="75:104" s="4" customFormat="1">
      <c r="BW387" s="347"/>
      <c r="BX387" s="347"/>
      <c r="BY387" s="347"/>
      <c r="BZ387" s="347"/>
      <c r="CA387" s="347"/>
      <c r="CB387" s="347"/>
      <c r="CC387" s="347"/>
      <c r="CD387" s="347"/>
      <c r="CE387" s="347"/>
      <c r="CF387" s="390"/>
      <c r="CZ387" s="390"/>
    </row>
    <row r="388" spans="75:104" s="4" customFormat="1">
      <c r="BW388" s="347"/>
      <c r="BX388" s="347"/>
      <c r="BY388" s="347"/>
      <c r="BZ388" s="347"/>
      <c r="CA388" s="347"/>
      <c r="CB388" s="347"/>
      <c r="CC388" s="347"/>
      <c r="CD388" s="347"/>
      <c r="CE388" s="347"/>
      <c r="CF388" s="390"/>
      <c r="CZ388" s="390"/>
    </row>
    <row r="389" spans="75:104" s="4" customFormat="1">
      <c r="BW389" s="347"/>
      <c r="BX389" s="347"/>
      <c r="BY389" s="347"/>
      <c r="BZ389" s="347"/>
      <c r="CA389" s="347"/>
      <c r="CB389" s="347"/>
      <c r="CC389" s="347"/>
      <c r="CD389" s="347"/>
      <c r="CE389" s="347"/>
      <c r="CF389" s="390"/>
      <c r="CZ389" s="390"/>
    </row>
    <row r="390" spans="75:104" s="4" customFormat="1">
      <c r="BW390" s="347"/>
      <c r="BX390" s="347"/>
      <c r="BY390" s="347"/>
      <c r="BZ390" s="347"/>
      <c r="CA390" s="347"/>
      <c r="CB390" s="347"/>
      <c r="CC390" s="347"/>
      <c r="CD390" s="347"/>
      <c r="CE390" s="347"/>
      <c r="CF390" s="390"/>
      <c r="CZ390" s="390"/>
    </row>
    <row r="391" spans="75:104" s="4" customFormat="1">
      <c r="BW391" s="347"/>
      <c r="BX391" s="347"/>
      <c r="BY391" s="347"/>
      <c r="BZ391" s="347"/>
      <c r="CA391" s="347"/>
      <c r="CB391" s="347"/>
      <c r="CC391" s="347"/>
      <c r="CD391" s="347"/>
      <c r="CE391" s="347"/>
      <c r="CF391" s="390"/>
      <c r="CZ391" s="390"/>
    </row>
    <row r="392" spans="75:104" s="4" customFormat="1">
      <c r="BW392" s="347"/>
      <c r="BX392" s="347"/>
      <c r="BY392" s="347"/>
      <c r="BZ392" s="347"/>
      <c r="CA392" s="347"/>
      <c r="CB392" s="347"/>
      <c r="CC392" s="347"/>
      <c r="CD392" s="347"/>
      <c r="CE392" s="347"/>
      <c r="CF392" s="390"/>
      <c r="CZ392" s="390"/>
    </row>
    <row r="393" spans="75:104" s="4" customFormat="1">
      <c r="BW393" s="347"/>
      <c r="BX393" s="347"/>
      <c r="BY393" s="347"/>
      <c r="BZ393" s="347"/>
      <c r="CA393" s="347"/>
      <c r="CB393" s="347"/>
      <c r="CC393" s="347"/>
      <c r="CD393" s="347"/>
      <c r="CE393" s="347"/>
      <c r="CF393" s="390"/>
      <c r="CZ393" s="390"/>
    </row>
    <row r="394" spans="75:104" s="4" customFormat="1">
      <c r="BW394" s="347"/>
      <c r="BX394" s="347"/>
      <c r="BY394" s="347"/>
      <c r="BZ394" s="347"/>
      <c r="CA394" s="347"/>
      <c r="CB394" s="347"/>
      <c r="CC394" s="347"/>
      <c r="CD394" s="347"/>
      <c r="CE394" s="347"/>
      <c r="CF394" s="390"/>
      <c r="CZ394" s="390"/>
    </row>
    <row r="395" spans="75:104" s="4" customFormat="1">
      <c r="BW395" s="347"/>
      <c r="BX395" s="347"/>
      <c r="BY395" s="347"/>
      <c r="BZ395" s="347"/>
      <c r="CA395" s="347"/>
      <c r="CB395" s="347"/>
      <c r="CC395" s="347"/>
      <c r="CD395" s="347"/>
      <c r="CE395" s="347"/>
      <c r="CF395" s="390"/>
      <c r="CZ395" s="390"/>
    </row>
    <row r="396" spans="75:104" s="4" customFormat="1">
      <c r="BW396" s="347"/>
      <c r="BX396" s="347"/>
      <c r="BY396" s="347"/>
      <c r="BZ396" s="347"/>
      <c r="CA396" s="347"/>
      <c r="CB396" s="347"/>
      <c r="CC396" s="347"/>
      <c r="CD396" s="347"/>
      <c r="CE396" s="347"/>
      <c r="CF396" s="390"/>
      <c r="CZ396" s="390"/>
    </row>
    <row r="397" spans="75:104" s="4" customFormat="1">
      <c r="BW397" s="347"/>
      <c r="BX397" s="347"/>
      <c r="BY397" s="347"/>
      <c r="BZ397" s="347"/>
      <c r="CA397" s="347"/>
      <c r="CB397" s="347"/>
      <c r="CC397" s="347"/>
      <c r="CD397" s="347"/>
      <c r="CE397" s="347"/>
      <c r="CF397" s="390"/>
      <c r="CZ397" s="390"/>
    </row>
    <row r="398" spans="75:104" s="4" customFormat="1">
      <c r="BW398" s="347"/>
      <c r="BX398" s="347"/>
      <c r="BY398" s="347"/>
      <c r="BZ398" s="347"/>
      <c r="CA398" s="347"/>
      <c r="CB398" s="347"/>
      <c r="CC398" s="347"/>
      <c r="CD398" s="347"/>
      <c r="CE398" s="347"/>
      <c r="CF398" s="390"/>
      <c r="CZ398" s="390"/>
    </row>
    <row r="399" spans="75:104" s="4" customFormat="1">
      <c r="BW399" s="347"/>
      <c r="BX399" s="347"/>
      <c r="BY399" s="347"/>
      <c r="BZ399" s="347"/>
      <c r="CA399" s="347"/>
      <c r="CB399" s="347"/>
      <c r="CC399" s="347"/>
      <c r="CD399" s="347"/>
      <c r="CE399" s="347"/>
      <c r="CF399" s="390"/>
      <c r="CZ399" s="390"/>
    </row>
    <row r="400" spans="75:104" s="4" customFormat="1">
      <c r="BW400" s="347"/>
      <c r="BX400" s="347"/>
      <c r="BY400" s="347"/>
      <c r="BZ400" s="347"/>
      <c r="CA400" s="347"/>
      <c r="CB400" s="347"/>
      <c r="CC400" s="347"/>
      <c r="CD400" s="347"/>
      <c r="CE400" s="347"/>
      <c r="CF400" s="390"/>
      <c r="CZ400" s="390"/>
    </row>
    <row r="401" spans="75:104" s="4" customFormat="1">
      <c r="BW401" s="347"/>
      <c r="BX401" s="347"/>
      <c r="BY401" s="347"/>
      <c r="BZ401" s="347"/>
      <c r="CA401" s="347"/>
      <c r="CB401" s="347"/>
      <c r="CC401" s="347"/>
      <c r="CD401" s="347"/>
      <c r="CE401" s="347"/>
      <c r="CF401" s="390"/>
      <c r="CZ401" s="390"/>
    </row>
    <row r="402" spans="75:104" s="4" customFormat="1">
      <c r="BW402" s="347"/>
      <c r="BX402" s="347"/>
      <c r="BY402" s="347"/>
      <c r="BZ402" s="347"/>
      <c r="CA402" s="347"/>
      <c r="CB402" s="347"/>
      <c r="CC402" s="347"/>
      <c r="CD402" s="347"/>
      <c r="CE402" s="347"/>
      <c r="CF402" s="390"/>
      <c r="CZ402" s="390"/>
    </row>
    <row r="403" spans="75:104" s="4" customFormat="1">
      <c r="BW403" s="347"/>
      <c r="BX403" s="347"/>
      <c r="BY403" s="347"/>
      <c r="BZ403" s="347"/>
      <c r="CA403" s="347"/>
      <c r="CB403" s="347"/>
      <c r="CC403" s="347"/>
      <c r="CD403" s="347"/>
      <c r="CE403" s="347"/>
      <c r="CF403" s="390"/>
      <c r="CZ403" s="390"/>
    </row>
    <row r="404" spans="75:104" s="4" customFormat="1">
      <c r="BW404" s="347"/>
      <c r="BX404" s="347"/>
      <c r="BY404" s="347"/>
      <c r="BZ404" s="347"/>
      <c r="CA404" s="347"/>
      <c r="CB404" s="347"/>
      <c r="CC404" s="347"/>
      <c r="CD404" s="347"/>
      <c r="CE404" s="347"/>
      <c r="CF404" s="390"/>
      <c r="CZ404" s="390"/>
    </row>
    <row r="405" spans="75:104" s="4" customFormat="1">
      <c r="BW405" s="347"/>
      <c r="BX405" s="347"/>
      <c r="BY405" s="347"/>
      <c r="BZ405" s="347"/>
      <c r="CA405" s="347"/>
      <c r="CB405" s="347"/>
      <c r="CC405" s="347"/>
      <c r="CD405" s="347"/>
      <c r="CE405" s="347"/>
      <c r="CF405" s="390"/>
      <c r="CZ405" s="390"/>
    </row>
    <row r="406" spans="75:104" s="4" customFormat="1">
      <c r="BW406" s="347"/>
      <c r="BX406" s="347"/>
      <c r="BY406" s="347"/>
      <c r="BZ406" s="347"/>
      <c r="CA406" s="347"/>
      <c r="CB406" s="347"/>
      <c r="CC406" s="347"/>
      <c r="CD406" s="347"/>
      <c r="CE406" s="347"/>
      <c r="CF406" s="390"/>
      <c r="CZ406" s="390"/>
    </row>
    <row r="407" spans="75:104" s="4" customFormat="1">
      <c r="BW407" s="347"/>
      <c r="BX407" s="347"/>
      <c r="BY407" s="347"/>
      <c r="BZ407" s="347"/>
      <c r="CA407" s="347"/>
      <c r="CB407" s="347"/>
      <c r="CC407" s="347"/>
      <c r="CD407" s="347"/>
      <c r="CE407" s="347"/>
      <c r="CF407" s="390"/>
      <c r="CZ407" s="390"/>
    </row>
    <row r="408" spans="75:104" s="4" customFormat="1">
      <c r="BW408" s="347"/>
      <c r="BX408" s="347"/>
      <c r="BY408" s="347"/>
      <c r="BZ408" s="347"/>
      <c r="CA408" s="347"/>
      <c r="CB408" s="347"/>
      <c r="CC408" s="347"/>
      <c r="CD408" s="347"/>
      <c r="CE408" s="347"/>
      <c r="CF408" s="390"/>
      <c r="CZ408" s="390"/>
    </row>
    <row r="409" spans="75:104" s="4" customFormat="1">
      <c r="BW409" s="347"/>
      <c r="BX409" s="347"/>
      <c r="BY409" s="347"/>
      <c r="BZ409" s="347"/>
      <c r="CA409" s="347"/>
      <c r="CB409" s="347"/>
      <c r="CC409" s="347"/>
      <c r="CD409" s="347"/>
      <c r="CE409" s="347"/>
      <c r="CF409" s="390"/>
      <c r="CZ409" s="390"/>
    </row>
    <row r="410" spans="75:104" s="4" customFormat="1">
      <c r="BW410" s="347"/>
      <c r="BX410" s="347"/>
      <c r="BY410" s="347"/>
      <c r="BZ410" s="347"/>
      <c r="CA410" s="347"/>
      <c r="CB410" s="347"/>
      <c r="CC410" s="347"/>
      <c r="CD410" s="347"/>
      <c r="CE410" s="347"/>
      <c r="CF410" s="390"/>
      <c r="CZ410" s="390"/>
    </row>
    <row r="411" spans="75:104" s="4" customFormat="1">
      <c r="BW411" s="347"/>
      <c r="BX411" s="347"/>
      <c r="BY411" s="347"/>
      <c r="BZ411" s="347"/>
      <c r="CA411" s="347"/>
      <c r="CB411" s="347"/>
      <c r="CC411" s="347"/>
      <c r="CD411" s="347"/>
      <c r="CE411" s="347"/>
      <c r="CF411" s="390"/>
      <c r="CZ411" s="390"/>
    </row>
    <row r="412" spans="75:104" s="4" customFormat="1">
      <c r="BW412" s="347"/>
      <c r="BX412" s="347"/>
      <c r="BY412" s="347"/>
      <c r="BZ412" s="347"/>
      <c r="CA412" s="347"/>
      <c r="CB412" s="347"/>
      <c r="CC412" s="347"/>
      <c r="CD412" s="347"/>
      <c r="CE412" s="347"/>
      <c r="CF412" s="390"/>
      <c r="CZ412" s="390"/>
    </row>
    <row r="413" spans="75:104" s="4" customFormat="1">
      <c r="BW413" s="347"/>
      <c r="BX413" s="347"/>
      <c r="BY413" s="347"/>
      <c r="BZ413" s="347"/>
      <c r="CA413" s="347"/>
      <c r="CB413" s="347"/>
      <c r="CC413" s="347"/>
      <c r="CD413" s="347"/>
      <c r="CE413" s="347"/>
      <c r="CF413" s="390"/>
      <c r="CZ413" s="390"/>
    </row>
    <row r="414" spans="75:104" s="4" customFormat="1">
      <c r="BW414" s="347"/>
      <c r="BX414" s="347"/>
      <c r="BY414" s="347"/>
      <c r="BZ414" s="347"/>
      <c r="CA414" s="347"/>
      <c r="CB414" s="347"/>
      <c r="CC414" s="347"/>
      <c r="CD414" s="347"/>
      <c r="CE414" s="347"/>
      <c r="CF414" s="390"/>
      <c r="CZ414" s="390"/>
    </row>
    <row r="415" spans="75:104" s="4" customFormat="1">
      <c r="BW415" s="347"/>
      <c r="BX415" s="347"/>
      <c r="BY415" s="347"/>
      <c r="BZ415" s="347"/>
      <c r="CA415" s="347"/>
      <c r="CB415" s="347"/>
      <c r="CC415" s="347"/>
      <c r="CD415" s="347"/>
      <c r="CE415" s="347"/>
      <c r="CF415" s="390"/>
      <c r="CZ415" s="390"/>
    </row>
    <row r="416" spans="75:104" s="4" customFormat="1">
      <c r="BW416" s="347"/>
      <c r="BX416" s="347"/>
      <c r="BY416" s="347"/>
      <c r="BZ416" s="347"/>
      <c r="CA416" s="347"/>
      <c r="CB416" s="347"/>
      <c r="CC416" s="347"/>
      <c r="CD416" s="347"/>
      <c r="CE416" s="347"/>
      <c r="CF416" s="390"/>
      <c r="CZ416" s="390"/>
    </row>
    <row r="417" spans="75:104" s="4" customFormat="1">
      <c r="BW417" s="347"/>
      <c r="BX417" s="347"/>
      <c r="BY417" s="347"/>
      <c r="BZ417" s="347"/>
      <c r="CA417" s="347"/>
      <c r="CB417" s="347"/>
      <c r="CC417" s="347"/>
      <c r="CD417" s="347"/>
      <c r="CE417" s="347"/>
      <c r="CF417" s="390"/>
      <c r="CZ417" s="390"/>
    </row>
    <row r="418" spans="75:104" s="4" customFormat="1">
      <c r="BW418" s="347"/>
      <c r="BX418" s="347"/>
      <c r="BY418" s="347"/>
      <c r="BZ418" s="347"/>
      <c r="CA418" s="347"/>
      <c r="CB418" s="347"/>
      <c r="CC418" s="347"/>
      <c r="CD418" s="347"/>
      <c r="CE418" s="347"/>
      <c r="CF418" s="390"/>
      <c r="CZ418" s="390"/>
    </row>
    <row r="419" spans="75:104" s="4" customFormat="1">
      <c r="BW419" s="347"/>
      <c r="BX419" s="347"/>
      <c r="BY419" s="347"/>
      <c r="BZ419" s="347"/>
      <c r="CA419" s="347"/>
      <c r="CB419" s="347"/>
      <c r="CC419" s="347"/>
      <c r="CD419" s="347"/>
      <c r="CE419" s="347"/>
      <c r="CF419" s="390"/>
      <c r="CZ419" s="390"/>
    </row>
    <row r="420" spans="75:104" s="4" customFormat="1">
      <c r="BW420" s="347"/>
      <c r="BX420" s="347"/>
      <c r="BY420" s="347"/>
      <c r="BZ420" s="347"/>
      <c r="CA420" s="347"/>
      <c r="CB420" s="347"/>
      <c r="CC420" s="347"/>
      <c r="CD420" s="347"/>
      <c r="CE420" s="347"/>
      <c r="CF420" s="390"/>
      <c r="CZ420" s="390"/>
    </row>
    <row r="421" spans="75:104" s="4" customFormat="1">
      <c r="BW421" s="347"/>
      <c r="BX421" s="347"/>
      <c r="BY421" s="347"/>
      <c r="BZ421" s="347"/>
      <c r="CA421" s="347"/>
      <c r="CB421" s="347"/>
      <c r="CC421" s="347"/>
      <c r="CD421" s="347"/>
      <c r="CE421" s="347"/>
      <c r="CF421" s="390"/>
      <c r="CZ421" s="390"/>
    </row>
    <row r="422" spans="75:104" s="4" customFormat="1">
      <c r="BW422" s="347"/>
      <c r="BX422" s="347"/>
      <c r="BY422" s="347"/>
      <c r="BZ422" s="347"/>
      <c r="CA422" s="347"/>
      <c r="CB422" s="347"/>
      <c r="CC422" s="347"/>
      <c r="CD422" s="347"/>
      <c r="CE422" s="347"/>
      <c r="CF422" s="390"/>
      <c r="CZ422" s="390"/>
    </row>
    <row r="423" spans="75:104" s="4" customFormat="1">
      <c r="BW423" s="347"/>
      <c r="BX423" s="347"/>
      <c r="BY423" s="347"/>
      <c r="BZ423" s="347"/>
      <c r="CA423" s="347"/>
      <c r="CB423" s="347"/>
      <c r="CC423" s="347"/>
      <c r="CD423" s="347"/>
      <c r="CE423" s="347"/>
      <c r="CF423" s="390"/>
      <c r="CZ423" s="390"/>
    </row>
    <row r="424" spans="75:104" s="4" customFormat="1">
      <c r="BW424" s="347"/>
      <c r="BX424" s="347"/>
      <c r="BY424" s="347"/>
      <c r="BZ424" s="347"/>
      <c r="CA424" s="347"/>
      <c r="CB424" s="347"/>
      <c r="CC424" s="347"/>
      <c r="CD424" s="347"/>
      <c r="CE424" s="347"/>
      <c r="CF424" s="390"/>
      <c r="CZ424" s="390"/>
    </row>
    <row r="425" spans="75:104" s="4" customFormat="1">
      <c r="BW425" s="347"/>
      <c r="BX425" s="347"/>
      <c r="BY425" s="347"/>
      <c r="BZ425" s="347"/>
      <c r="CA425" s="347"/>
      <c r="CB425" s="347"/>
      <c r="CC425" s="347"/>
      <c r="CD425" s="347"/>
      <c r="CE425" s="347"/>
      <c r="CF425" s="390"/>
      <c r="CZ425" s="390"/>
    </row>
    <row r="426" spans="75:104" s="4" customFormat="1">
      <c r="BW426" s="347"/>
      <c r="BX426" s="347"/>
      <c r="BY426" s="347"/>
      <c r="BZ426" s="347"/>
      <c r="CA426" s="347"/>
      <c r="CB426" s="347"/>
      <c r="CC426" s="347"/>
      <c r="CD426" s="347"/>
      <c r="CE426" s="347"/>
      <c r="CF426" s="390"/>
      <c r="CZ426" s="390"/>
    </row>
    <row r="427" spans="75:104" s="4" customFormat="1">
      <c r="BW427" s="347"/>
      <c r="BX427" s="347"/>
      <c r="BY427" s="347"/>
      <c r="BZ427" s="347"/>
      <c r="CA427" s="347"/>
      <c r="CB427" s="347"/>
      <c r="CC427" s="347"/>
      <c r="CD427" s="347"/>
      <c r="CE427" s="347"/>
      <c r="CF427" s="390"/>
      <c r="CZ427" s="390"/>
    </row>
    <row r="428" spans="75:104" s="4" customFormat="1">
      <c r="BW428" s="347"/>
      <c r="BX428" s="347"/>
      <c r="BY428" s="347"/>
      <c r="BZ428" s="347"/>
      <c r="CA428" s="347"/>
      <c r="CB428" s="347"/>
      <c r="CC428" s="347"/>
      <c r="CD428" s="347"/>
      <c r="CE428" s="347"/>
      <c r="CF428" s="390"/>
      <c r="CZ428" s="390"/>
    </row>
    <row r="429" spans="75:104" s="4" customFormat="1">
      <c r="BW429" s="347"/>
      <c r="BX429" s="347"/>
      <c r="BY429" s="347"/>
      <c r="BZ429" s="347"/>
      <c r="CA429" s="347"/>
      <c r="CB429" s="347"/>
      <c r="CC429" s="347"/>
      <c r="CD429" s="347"/>
      <c r="CE429" s="347"/>
      <c r="CF429" s="390"/>
      <c r="CZ429" s="390"/>
    </row>
    <row r="430" spans="75:104" s="4" customFormat="1">
      <c r="BW430" s="347"/>
      <c r="BX430" s="347"/>
      <c r="BY430" s="347"/>
      <c r="BZ430" s="347"/>
      <c r="CA430" s="347"/>
      <c r="CB430" s="347"/>
      <c r="CC430" s="347"/>
      <c r="CD430" s="347"/>
      <c r="CE430" s="347"/>
      <c r="CF430" s="390"/>
      <c r="CZ430" s="390"/>
    </row>
    <row r="431" spans="75:104" s="4" customFormat="1">
      <c r="BW431" s="347"/>
      <c r="BX431" s="347"/>
      <c r="BY431" s="347"/>
      <c r="BZ431" s="347"/>
      <c r="CA431" s="347"/>
      <c r="CB431" s="347"/>
      <c r="CC431" s="347"/>
      <c r="CD431" s="347"/>
      <c r="CE431" s="347"/>
      <c r="CF431" s="390"/>
      <c r="CZ431" s="390"/>
    </row>
    <row r="432" spans="75:104" s="4" customFormat="1">
      <c r="BW432" s="347"/>
      <c r="BX432" s="347"/>
      <c r="BY432" s="347"/>
      <c r="BZ432" s="347"/>
      <c r="CA432" s="347"/>
      <c r="CB432" s="347"/>
      <c r="CC432" s="347"/>
      <c r="CD432" s="347"/>
      <c r="CE432" s="347"/>
      <c r="CF432" s="390"/>
      <c r="CZ432" s="390"/>
    </row>
    <row r="433" spans="75:104" s="4" customFormat="1">
      <c r="BW433" s="347"/>
      <c r="BX433" s="347"/>
      <c r="BY433" s="347"/>
      <c r="BZ433" s="347"/>
      <c r="CA433" s="347"/>
      <c r="CB433" s="347"/>
      <c r="CC433" s="347"/>
      <c r="CD433" s="347"/>
      <c r="CE433" s="347"/>
      <c r="CF433" s="390"/>
      <c r="CZ433" s="390"/>
    </row>
    <row r="434" spans="75:104" s="4" customFormat="1">
      <c r="BW434" s="347"/>
      <c r="BX434" s="347"/>
      <c r="BY434" s="347"/>
      <c r="BZ434" s="347"/>
      <c r="CA434" s="347"/>
      <c r="CB434" s="347"/>
      <c r="CC434" s="347"/>
      <c r="CD434" s="347"/>
      <c r="CE434" s="347"/>
      <c r="CF434" s="390"/>
      <c r="CZ434" s="390"/>
    </row>
    <row r="435" spans="75:104" s="4" customFormat="1">
      <c r="BW435" s="347"/>
      <c r="BX435" s="347"/>
      <c r="BY435" s="347"/>
      <c r="BZ435" s="347"/>
      <c r="CA435" s="347"/>
      <c r="CB435" s="347"/>
      <c r="CC435" s="347"/>
      <c r="CD435" s="347"/>
      <c r="CE435" s="347"/>
      <c r="CF435" s="390"/>
      <c r="CZ435" s="390"/>
    </row>
    <row r="436" spans="75:104" s="4" customFormat="1">
      <c r="BW436" s="347"/>
      <c r="BX436" s="347"/>
      <c r="BY436" s="347"/>
      <c r="BZ436" s="347"/>
      <c r="CA436" s="347"/>
      <c r="CB436" s="347"/>
      <c r="CC436" s="347"/>
      <c r="CD436" s="347"/>
      <c r="CE436" s="347"/>
      <c r="CF436" s="390"/>
      <c r="CZ436" s="390"/>
    </row>
    <row r="437" spans="75:104" s="4" customFormat="1">
      <c r="BW437" s="347"/>
      <c r="BX437" s="347"/>
      <c r="BY437" s="347"/>
      <c r="BZ437" s="347"/>
      <c r="CA437" s="347"/>
      <c r="CB437" s="347"/>
      <c r="CC437" s="347"/>
      <c r="CD437" s="347"/>
      <c r="CE437" s="347"/>
      <c r="CF437" s="390"/>
      <c r="CZ437" s="390"/>
    </row>
    <row r="438" spans="75:104" s="4" customFormat="1">
      <c r="BW438" s="347"/>
      <c r="BX438" s="347"/>
      <c r="BY438" s="347"/>
      <c r="BZ438" s="347"/>
      <c r="CA438" s="347"/>
      <c r="CB438" s="347"/>
      <c r="CC438" s="347"/>
      <c r="CD438" s="347"/>
      <c r="CE438" s="347"/>
      <c r="CF438" s="390"/>
      <c r="CZ438" s="390"/>
    </row>
    <row r="439" spans="75:104" s="4" customFormat="1">
      <c r="BW439" s="347"/>
      <c r="BX439" s="347"/>
      <c r="BY439" s="347"/>
      <c r="BZ439" s="347"/>
      <c r="CA439" s="347"/>
      <c r="CB439" s="347"/>
      <c r="CC439" s="347"/>
      <c r="CD439" s="347"/>
      <c r="CE439" s="347"/>
      <c r="CF439" s="390"/>
      <c r="CZ439" s="390"/>
    </row>
    <row r="440" spans="75:104" s="4" customFormat="1">
      <c r="BW440" s="347"/>
      <c r="BX440" s="347"/>
      <c r="BY440" s="347"/>
      <c r="BZ440" s="347"/>
      <c r="CA440" s="347"/>
      <c r="CB440" s="347"/>
      <c r="CC440" s="347"/>
      <c r="CD440" s="347"/>
      <c r="CE440" s="347"/>
      <c r="CF440" s="390"/>
      <c r="CZ440" s="390"/>
    </row>
    <row r="441" spans="75:104" s="4" customFormat="1">
      <c r="BW441" s="347"/>
      <c r="BX441" s="347"/>
      <c r="BY441" s="347"/>
      <c r="BZ441" s="347"/>
      <c r="CA441" s="347"/>
      <c r="CB441" s="347"/>
      <c r="CC441" s="347"/>
      <c r="CD441" s="347"/>
      <c r="CE441" s="347"/>
      <c r="CF441" s="390"/>
      <c r="CZ441" s="390"/>
    </row>
    <row r="442" spans="75:104" s="4" customFormat="1">
      <c r="BW442" s="347"/>
      <c r="BX442" s="347"/>
      <c r="BY442" s="347"/>
      <c r="BZ442" s="347"/>
      <c r="CA442" s="347"/>
      <c r="CB442" s="347"/>
      <c r="CC442" s="347"/>
      <c r="CD442" s="347"/>
      <c r="CE442" s="347"/>
      <c r="CF442" s="390"/>
      <c r="CZ442" s="390"/>
    </row>
    <row r="443" spans="75:104" s="4" customFormat="1">
      <c r="BW443" s="347"/>
      <c r="BX443" s="347"/>
      <c r="BY443" s="347"/>
      <c r="BZ443" s="347"/>
      <c r="CA443" s="347"/>
      <c r="CB443" s="347"/>
      <c r="CC443" s="347"/>
      <c r="CD443" s="347"/>
      <c r="CE443" s="347"/>
      <c r="CF443" s="390"/>
      <c r="CZ443" s="390"/>
    </row>
    <row r="444" spans="75:104" s="4" customFormat="1">
      <c r="BW444" s="347"/>
      <c r="BX444" s="347"/>
      <c r="BY444" s="347"/>
      <c r="BZ444" s="347"/>
      <c r="CA444" s="347"/>
      <c r="CB444" s="347"/>
      <c r="CC444" s="347"/>
      <c r="CD444" s="347"/>
      <c r="CE444" s="347"/>
      <c r="CF444" s="390"/>
      <c r="CZ444" s="390"/>
    </row>
    <row r="445" spans="75:104" s="4" customFormat="1">
      <c r="BW445" s="347"/>
      <c r="BX445" s="347"/>
      <c r="BY445" s="347"/>
      <c r="BZ445" s="347"/>
      <c r="CA445" s="347"/>
      <c r="CB445" s="347"/>
      <c r="CC445" s="347"/>
      <c r="CD445" s="347"/>
      <c r="CE445" s="347"/>
      <c r="CF445" s="390"/>
      <c r="CZ445" s="390"/>
    </row>
    <row r="446" spans="75:104" s="4" customFormat="1">
      <c r="BW446" s="347"/>
      <c r="BX446" s="347"/>
      <c r="BY446" s="347"/>
      <c r="BZ446" s="347"/>
      <c r="CA446" s="347"/>
      <c r="CB446" s="347"/>
      <c r="CC446" s="347"/>
      <c r="CD446" s="347"/>
      <c r="CE446" s="347"/>
      <c r="CF446" s="390"/>
      <c r="CZ446" s="390"/>
    </row>
    <row r="447" spans="75:104" s="4" customFormat="1">
      <c r="BW447" s="347"/>
      <c r="BX447" s="347"/>
      <c r="BY447" s="347"/>
      <c r="BZ447" s="347"/>
      <c r="CA447" s="347"/>
      <c r="CB447" s="347"/>
      <c r="CC447" s="347"/>
      <c r="CD447" s="347"/>
      <c r="CE447" s="347"/>
      <c r="CF447" s="390"/>
      <c r="CZ447" s="390"/>
    </row>
    <row r="448" spans="75:104" s="4" customFormat="1">
      <c r="BW448" s="347"/>
      <c r="BX448" s="347"/>
      <c r="BY448" s="347"/>
      <c r="BZ448" s="347"/>
      <c r="CA448" s="347"/>
      <c r="CB448" s="347"/>
      <c r="CC448" s="347"/>
      <c r="CD448" s="347"/>
      <c r="CE448" s="347"/>
      <c r="CF448" s="390"/>
      <c r="CZ448" s="390"/>
    </row>
    <row r="449" spans="75:104" s="4" customFormat="1">
      <c r="BW449" s="347"/>
      <c r="BX449" s="347"/>
      <c r="BY449" s="347"/>
      <c r="BZ449" s="347"/>
      <c r="CA449" s="347"/>
      <c r="CB449" s="347"/>
      <c r="CC449" s="347"/>
      <c r="CD449" s="347"/>
      <c r="CE449" s="347"/>
      <c r="CF449" s="390"/>
      <c r="CZ449" s="390"/>
    </row>
    <row r="450" spans="75:104" s="4" customFormat="1">
      <c r="BW450" s="347"/>
      <c r="BX450" s="347"/>
      <c r="BY450" s="347"/>
      <c r="BZ450" s="347"/>
      <c r="CA450" s="347"/>
      <c r="CB450" s="347"/>
      <c r="CC450" s="347"/>
      <c r="CD450" s="347"/>
      <c r="CE450" s="347"/>
      <c r="CF450" s="390"/>
      <c r="CZ450" s="390"/>
    </row>
    <row r="451" spans="75:104" s="4" customFormat="1">
      <c r="BW451" s="347"/>
      <c r="BX451" s="347"/>
      <c r="BY451" s="347"/>
      <c r="BZ451" s="347"/>
      <c r="CA451" s="347"/>
      <c r="CB451" s="347"/>
      <c r="CC451" s="347"/>
      <c r="CD451" s="347"/>
      <c r="CE451" s="347"/>
      <c r="CF451" s="390"/>
      <c r="CZ451" s="390"/>
    </row>
    <row r="452" spans="75:104" s="4" customFormat="1">
      <c r="BW452" s="347"/>
      <c r="BX452" s="347"/>
      <c r="BY452" s="347"/>
      <c r="BZ452" s="347"/>
      <c r="CA452" s="347"/>
      <c r="CB452" s="347"/>
      <c r="CC452" s="347"/>
      <c r="CD452" s="347"/>
      <c r="CE452" s="347"/>
      <c r="CF452" s="390"/>
      <c r="CZ452" s="390"/>
    </row>
    <row r="453" spans="75:104" s="4" customFormat="1">
      <c r="BW453" s="347"/>
      <c r="BX453" s="347"/>
      <c r="BY453" s="347"/>
      <c r="BZ453" s="347"/>
      <c r="CA453" s="347"/>
      <c r="CB453" s="347"/>
      <c r="CC453" s="347"/>
      <c r="CD453" s="347"/>
      <c r="CE453" s="347"/>
      <c r="CF453" s="390"/>
      <c r="CZ453" s="390"/>
    </row>
    <row r="454" spans="75:104" s="4" customFormat="1">
      <c r="BW454" s="347"/>
      <c r="BX454" s="347"/>
      <c r="BY454" s="347"/>
      <c r="BZ454" s="347"/>
      <c r="CA454" s="347"/>
      <c r="CB454" s="347"/>
      <c r="CC454" s="347"/>
      <c r="CD454" s="347"/>
      <c r="CE454" s="347"/>
      <c r="CF454" s="390"/>
      <c r="CZ454" s="390"/>
    </row>
    <row r="455" spans="75:104" s="4" customFormat="1">
      <c r="BW455" s="347"/>
      <c r="BX455" s="347"/>
      <c r="BY455" s="347"/>
      <c r="BZ455" s="347"/>
      <c r="CA455" s="347"/>
      <c r="CB455" s="347"/>
      <c r="CC455" s="347"/>
      <c r="CD455" s="347"/>
      <c r="CE455" s="347"/>
      <c r="CF455" s="390"/>
      <c r="CZ455" s="390"/>
    </row>
    <row r="456" spans="75:104" s="4" customFormat="1">
      <c r="BW456" s="347"/>
      <c r="BX456" s="347"/>
      <c r="BY456" s="347"/>
      <c r="BZ456" s="347"/>
      <c r="CA456" s="347"/>
      <c r="CB456" s="347"/>
      <c r="CC456" s="347"/>
      <c r="CD456" s="347"/>
      <c r="CE456" s="347"/>
      <c r="CF456" s="390"/>
      <c r="CZ456" s="390"/>
    </row>
    <row r="457" spans="75:104" s="4" customFormat="1">
      <c r="BW457" s="347"/>
      <c r="BX457" s="347"/>
      <c r="BY457" s="347"/>
      <c r="BZ457" s="347"/>
      <c r="CA457" s="347"/>
      <c r="CB457" s="347"/>
      <c r="CC457" s="347"/>
      <c r="CD457" s="347"/>
      <c r="CE457" s="347"/>
      <c r="CF457" s="390"/>
      <c r="CZ457" s="390"/>
    </row>
    <row r="458" spans="75:104" s="4" customFormat="1">
      <c r="BW458" s="347"/>
      <c r="BX458" s="347"/>
      <c r="BY458" s="347"/>
      <c r="BZ458" s="347"/>
      <c r="CA458" s="347"/>
      <c r="CB458" s="347"/>
      <c r="CC458" s="347"/>
      <c r="CD458" s="347"/>
      <c r="CE458" s="347"/>
      <c r="CF458" s="390"/>
      <c r="CZ458" s="390"/>
    </row>
    <row r="459" spans="75:104" s="4" customFormat="1">
      <c r="BW459" s="347"/>
      <c r="BX459" s="347"/>
      <c r="BY459" s="347"/>
      <c r="BZ459" s="347"/>
      <c r="CA459" s="347"/>
      <c r="CB459" s="347"/>
      <c r="CC459" s="347"/>
      <c r="CD459" s="347"/>
      <c r="CE459" s="347"/>
      <c r="CF459" s="390"/>
      <c r="CZ459" s="390"/>
    </row>
    <row r="460" spans="75:104" s="4" customFormat="1">
      <c r="BW460" s="347"/>
      <c r="BX460" s="347"/>
      <c r="BY460" s="347"/>
      <c r="BZ460" s="347"/>
      <c r="CA460" s="347"/>
      <c r="CB460" s="347"/>
      <c r="CC460" s="347"/>
      <c r="CD460" s="347"/>
      <c r="CE460" s="347"/>
      <c r="CF460" s="390"/>
      <c r="CZ460" s="390"/>
    </row>
    <row r="461" spans="75:104" s="4" customFormat="1">
      <c r="BW461" s="347"/>
      <c r="BX461" s="347"/>
      <c r="BY461" s="347"/>
      <c r="BZ461" s="347"/>
      <c r="CA461" s="347"/>
      <c r="CB461" s="347"/>
      <c r="CC461" s="347"/>
      <c r="CD461" s="347"/>
      <c r="CE461" s="347"/>
      <c r="CF461" s="390"/>
      <c r="CZ461" s="390"/>
    </row>
    <row r="462" spans="75:104" s="4" customFormat="1">
      <c r="BW462" s="347"/>
      <c r="BX462" s="347"/>
      <c r="BY462" s="347"/>
      <c r="BZ462" s="347"/>
      <c r="CA462" s="347"/>
      <c r="CB462" s="347"/>
      <c r="CC462" s="347"/>
      <c r="CD462" s="347"/>
      <c r="CE462" s="347"/>
      <c r="CF462" s="390"/>
      <c r="CZ462" s="390"/>
    </row>
    <row r="463" spans="75:104" s="4" customFormat="1">
      <c r="BW463" s="347"/>
      <c r="BX463" s="347"/>
      <c r="BY463" s="347"/>
      <c r="BZ463" s="347"/>
      <c r="CA463" s="347"/>
      <c r="CB463" s="347"/>
      <c r="CC463" s="347"/>
      <c r="CD463" s="347"/>
      <c r="CE463" s="347"/>
      <c r="CF463" s="390"/>
      <c r="CZ463" s="390"/>
    </row>
    <row r="464" spans="75:104" s="4" customFormat="1">
      <c r="BW464" s="347"/>
      <c r="BX464" s="347"/>
      <c r="BY464" s="347"/>
      <c r="BZ464" s="347"/>
      <c r="CA464" s="347"/>
      <c r="CB464" s="347"/>
      <c r="CC464" s="347"/>
      <c r="CD464" s="347"/>
      <c r="CE464" s="347"/>
      <c r="CF464" s="390"/>
      <c r="CZ464" s="390"/>
    </row>
    <row r="465" spans="75:104" s="4" customFormat="1">
      <c r="BW465" s="347"/>
      <c r="BX465" s="347"/>
      <c r="BY465" s="347"/>
      <c r="BZ465" s="347"/>
      <c r="CA465" s="347"/>
      <c r="CB465" s="347"/>
      <c r="CC465" s="347"/>
      <c r="CD465" s="347"/>
      <c r="CE465" s="347"/>
      <c r="CF465" s="390"/>
      <c r="CZ465" s="390"/>
    </row>
    <row r="466" spans="75:104" s="4" customFormat="1">
      <c r="BW466" s="347"/>
      <c r="BX466" s="347"/>
      <c r="BY466" s="347"/>
      <c r="BZ466" s="347"/>
      <c r="CA466" s="347"/>
      <c r="CB466" s="347"/>
      <c r="CC466" s="347"/>
      <c r="CD466" s="347"/>
      <c r="CE466" s="347"/>
      <c r="CF466" s="390"/>
      <c r="CZ466" s="390"/>
    </row>
    <row r="467" spans="75:104" s="4" customFormat="1">
      <c r="BW467" s="347"/>
      <c r="BX467" s="347"/>
      <c r="BY467" s="347"/>
      <c r="BZ467" s="347"/>
      <c r="CA467" s="347"/>
      <c r="CB467" s="347"/>
      <c r="CC467" s="347"/>
      <c r="CD467" s="347"/>
      <c r="CE467" s="347"/>
      <c r="CF467" s="390"/>
      <c r="CZ467" s="390"/>
    </row>
    <row r="468" spans="75:104" s="4" customFormat="1">
      <c r="BW468" s="347"/>
      <c r="BX468" s="347"/>
      <c r="BY468" s="347"/>
      <c r="BZ468" s="347"/>
      <c r="CA468" s="347"/>
      <c r="CB468" s="347"/>
      <c r="CC468" s="347"/>
      <c r="CD468" s="347"/>
      <c r="CE468" s="347"/>
      <c r="CF468" s="390"/>
      <c r="CZ468" s="390"/>
    </row>
    <row r="469" spans="75:104" s="4" customFormat="1">
      <c r="BW469" s="347"/>
      <c r="BX469" s="347"/>
      <c r="BY469" s="347"/>
      <c r="BZ469" s="347"/>
      <c r="CA469" s="347"/>
      <c r="CB469" s="347"/>
      <c r="CC469" s="347"/>
      <c r="CD469" s="347"/>
      <c r="CE469" s="347"/>
      <c r="CF469" s="390"/>
      <c r="CZ469" s="390"/>
    </row>
    <row r="470" spans="75:104" s="4" customFormat="1">
      <c r="BW470" s="347"/>
      <c r="BX470" s="347"/>
      <c r="BY470" s="347"/>
      <c r="BZ470" s="347"/>
      <c r="CA470" s="347"/>
      <c r="CB470" s="347"/>
      <c r="CC470" s="347"/>
      <c r="CD470" s="347"/>
      <c r="CE470" s="347"/>
      <c r="CF470" s="390"/>
      <c r="CZ470" s="390"/>
    </row>
    <row r="471" spans="75:104" s="4" customFormat="1">
      <c r="BW471" s="347"/>
      <c r="BX471" s="347"/>
      <c r="BY471" s="347"/>
      <c r="BZ471" s="347"/>
      <c r="CA471" s="347"/>
      <c r="CB471" s="347"/>
      <c r="CC471" s="347"/>
      <c r="CD471" s="347"/>
      <c r="CE471" s="347"/>
      <c r="CF471" s="390"/>
      <c r="CZ471" s="390"/>
    </row>
    <row r="472" spans="75:104" s="4" customFormat="1">
      <c r="BW472" s="347"/>
      <c r="BX472" s="347"/>
      <c r="BY472" s="347"/>
      <c r="BZ472" s="347"/>
      <c r="CA472" s="347"/>
      <c r="CB472" s="347"/>
      <c r="CC472" s="347"/>
      <c r="CD472" s="347"/>
      <c r="CE472" s="347"/>
      <c r="CF472" s="390"/>
      <c r="CZ472" s="390"/>
    </row>
    <row r="473" spans="75:104" s="4" customFormat="1">
      <c r="BW473" s="347"/>
      <c r="BX473" s="347"/>
      <c r="BY473" s="347"/>
      <c r="BZ473" s="347"/>
      <c r="CA473" s="347"/>
      <c r="CB473" s="347"/>
      <c r="CC473" s="347"/>
      <c r="CD473" s="347"/>
      <c r="CE473" s="347"/>
      <c r="CF473" s="390"/>
      <c r="CZ473" s="390"/>
    </row>
    <row r="474" spans="75:104" s="4" customFormat="1">
      <c r="BW474" s="347"/>
      <c r="BX474" s="347"/>
      <c r="BY474" s="347"/>
      <c r="BZ474" s="347"/>
      <c r="CA474" s="347"/>
      <c r="CB474" s="347"/>
      <c r="CC474" s="347"/>
      <c r="CD474" s="347"/>
      <c r="CE474" s="347"/>
      <c r="CF474" s="390"/>
      <c r="CZ474" s="390"/>
    </row>
    <row r="475" spans="75:104" s="4" customFormat="1">
      <c r="BW475" s="347"/>
      <c r="BX475" s="347"/>
      <c r="BY475" s="347"/>
      <c r="BZ475" s="347"/>
      <c r="CA475" s="347"/>
      <c r="CB475" s="347"/>
      <c r="CC475" s="347"/>
      <c r="CD475" s="347"/>
      <c r="CE475" s="347"/>
      <c r="CF475" s="390"/>
      <c r="CZ475" s="390"/>
    </row>
    <row r="476" spans="75:104" s="4" customFormat="1">
      <c r="BW476" s="347"/>
      <c r="BX476" s="347"/>
      <c r="BY476" s="347"/>
      <c r="BZ476" s="347"/>
      <c r="CA476" s="347"/>
      <c r="CB476" s="347"/>
      <c r="CC476" s="347"/>
      <c r="CD476" s="347"/>
      <c r="CE476" s="347"/>
      <c r="CF476" s="390"/>
      <c r="CZ476" s="390"/>
    </row>
    <row r="477" spans="75:104" s="4" customFormat="1">
      <c r="BW477" s="347"/>
      <c r="BX477" s="347"/>
      <c r="BY477" s="347"/>
      <c r="BZ477" s="347"/>
      <c r="CA477" s="347"/>
      <c r="CB477" s="347"/>
      <c r="CC477" s="347"/>
      <c r="CD477" s="347"/>
      <c r="CE477" s="347"/>
      <c r="CF477" s="390"/>
      <c r="CZ477" s="390"/>
    </row>
    <row r="478" spans="75:104" s="4" customFormat="1">
      <c r="BW478" s="347"/>
      <c r="BX478" s="347"/>
      <c r="BY478" s="347"/>
      <c r="BZ478" s="347"/>
      <c r="CA478" s="347"/>
      <c r="CB478" s="347"/>
      <c r="CC478" s="347"/>
      <c r="CD478" s="347"/>
      <c r="CE478" s="347"/>
      <c r="CF478" s="390"/>
      <c r="CZ478" s="390"/>
    </row>
    <row r="479" spans="75:104" s="4" customFormat="1">
      <c r="BW479" s="347"/>
      <c r="BX479" s="347"/>
      <c r="BY479" s="347"/>
      <c r="BZ479" s="347"/>
      <c r="CA479" s="347"/>
      <c r="CB479" s="347"/>
      <c r="CC479" s="347"/>
      <c r="CD479" s="347"/>
      <c r="CE479" s="347"/>
      <c r="CF479" s="390"/>
      <c r="CZ479" s="390"/>
    </row>
    <row r="480" spans="75:104" s="4" customFormat="1">
      <c r="BW480" s="347"/>
      <c r="BX480" s="347"/>
      <c r="BY480" s="347"/>
      <c r="BZ480" s="347"/>
      <c r="CA480" s="347"/>
      <c r="CB480" s="347"/>
      <c r="CC480" s="347"/>
      <c r="CD480" s="347"/>
      <c r="CE480" s="347"/>
      <c r="CF480" s="390"/>
      <c r="CZ480" s="390"/>
    </row>
    <row r="481" spans="75:104" s="4" customFormat="1">
      <c r="BW481" s="347"/>
      <c r="BX481" s="347"/>
      <c r="BY481" s="347"/>
      <c r="BZ481" s="347"/>
      <c r="CA481" s="347"/>
      <c r="CB481" s="347"/>
      <c r="CC481" s="347"/>
      <c r="CD481" s="347"/>
      <c r="CE481" s="347"/>
      <c r="CF481" s="390"/>
      <c r="CZ481" s="390"/>
    </row>
    <row r="482" spans="75:104" s="4" customFormat="1">
      <c r="BW482" s="347"/>
      <c r="BX482" s="347"/>
      <c r="BY482" s="347"/>
      <c r="BZ482" s="347"/>
      <c r="CA482" s="347"/>
      <c r="CB482" s="347"/>
      <c r="CC482" s="347"/>
      <c r="CD482" s="347"/>
      <c r="CE482" s="347"/>
      <c r="CF482" s="390"/>
      <c r="CZ482" s="390"/>
    </row>
    <row r="483" spans="75:104" s="4" customFormat="1">
      <c r="BW483" s="347"/>
      <c r="BX483" s="347"/>
      <c r="BY483" s="347"/>
      <c r="BZ483" s="347"/>
      <c r="CA483" s="347"/>
      <c r="CB483" s="347"/>
      <c r="CC483" s="347"/>
      <c r="CD483" s="347"/>
      <c r="CE483" s="347"/>
      <c r="CF483" s="390"/>
      <c r="CZ483" s="390"/>
    </row>
    <row r="484" spans="75:104" s="4" customFormat="1">
      <c r="BW484" s="347"/>
      <c r="BX484" s="347"/>
      <c r="BY484" s="347"/>
      <c r="BZ484" s="347"/>
      <c r="CA484" s="347"/>
      <c r="CB484" s="347"/>
      <c r="CC484" s="347"/>
      <c r="CD484" s="347"/>
      <c r="CE484" s="347"/>
      <c r="CF484" s="390"/>
      <c r="CZ484" s="390"/>
    </row>
    <row r="485" spans="75:104" s="4" customFormat="1">
      <c r="BW485" s="347"/>
      <c r="BX485" s="347"/>
      <c r="BY485" s="347"/>
      <c r="BZ485" s="347"/>
      <c r="CA485" s="347"/>
      <c r="CB485" s="347"/>
      <c r="CC485" s="347"/>
      <c r="CD485" s="347"/>
      <c r="CE485" s="347"/>
      <c r="CF485" s="390"/>
      <c r="CZ485" s="390"/>
    </row>
    <row r="486" spans="75:104" s="4" customFormat="1">
      <c r="BW486" s="347"/>
      <c r="BX486" s="347"/>
      <c r="BY486" s="347"/>
      <c r="BZ486" s="347"/>
      <c r="CA486" s="347"/>
      <c r="CB486" s="347"/>
      <c r="CC486" s="347"/>
      <c r="CD486" s="347"/>
      <c r="CE486" s="347"/>
      <c r="CF486" s="390"/>
      <c r="CZ486" s="390"/>
    </row>
    <row r="487" spans="75:104" s="4" customFormat="1">
      <c r="BW487" s="347"/>
      <c r="BX487" s="347"/>
      <c r="BY487" s="347"/>
      <c r="BZ487" s="347"/>
      <c r="CA487" s="347"/>
      <c r="CB487" s="347"/>
      <c r="CC487" s="347"/>
      <c r="CD487" s="347"/>
      <c r="CE487" s="347"/>
      <c r="CF487" s="390"/>
      <c r="CZ487" s="390"/>
    </row>
    <row r="488" spans="75:104" s="4" customFormat="1">
      <c r="BW488" s="347"/>
      <c r="BX488" s="347"/>
      <c r="BY488" s="347"/>
      <c r="BZ488" s="347"/>
      <c r="CA488" s="347"/>
      <c r="CB488" s="347"/>
      <c r="CC488" s="347"/>
      <c r="CD488" s="347"/>
      <c r="CE488" s="347"/>
      <c r="CF488" s="390"/>
      <c r="CZ488" s="390"/>
    </row>
    <row r="489" spans="75:104" s="4" customFormat="1">
      <c r="BW489" s="347"/>
      <c r="BX489" s="347"/>
      <c r="BY489" s="347"/>
      <c r="BZ489" s="347"/>
      <c r="CA489" s="347"/>
      <c r="CB489" s="347"/>
      <c r="CC489" s="347"/>
      <c r="CD489" s="347"/>
      <c r="CE489" s="347"/>
      <c r="CF489" s="390"/>
      <c r="CZ489" s="390"/>
    </row>
    <row r="490" spans="75:104" s="4" customFormat="1">
      <c r="BW490" s="347"/>
      <c r="BX490" s="347"/>
      <c r="BY490" s="347"/>
      <c r="BZ490" s="347"/>
      <c r="CA490" s="347"/>
      <c r="CB490" s="347"/>
      <c r="CC490" s="347"/>
      <c r="CD490" s="347"/>
      <c r="CE490" s="347"/>
      <c r="CF490" s="390"/>
      <c r="CZ490" s="390"/>
    </row>
    <row r="491" spans="75:104" s="4" customFormat="1">
      <c r="BW491" s="347"/>
      <c r="BX491" s="347"/>
      <c r="BY491" s="347"/>
      <c r="BZ491" s="347"/>
      <c r="CA491" s="347"/>
      <c r="CB491" s="347"/>
      <c r="CC491" s="347"/>
      <c r="CD491" s="347"/>
      <c r="CE491" s="347"/>
      <c r="CF491" s="390"/>
      <c r="CZ491" s="390"/>
    </row>
    <row r="492" spans="75:104" s="4" customFormat="1">
      <c r="BW492" s="347"/>
      <c r="BX492" s="347"/>
      <c r="BY492" s="347"/>
      <c r="BZ492" s="347"/>
      <c r="CA492" s="347"/>
      <c r="CB492" s="347"/>
      <c r="CC492" s="347"/>
      <c r="CD492" s="347"/>
      <c r="CE492" s="347"/>
      <c r="CF492" s="390"/>
      <c r="CZ492" s="390"/>
    </row>
    <row r="493" spans="75:104" s="4" customFormat="1">
      <c r="BW493" s="347"/>
      <c r="BX493" s="347"/>
      <c r="BY493" s="347"/>
      <c r="BZ493" s="347"/>
      <c r="CA493" s="347"/>
      <c r="CB493" s="347"/>
      <c r="CC493" s="347"/>
      <c r="CD493" s="347"/>
      <c r="CE493" s="347"/>
      <c r="CF493" s="390"/>
      <c r="CZ493" s="390"/>
    </row>
    <row r="494" spans="75:104" s="4" customFormat="1">
      <c r="BW494" s="347"/>
      <c r="BX494" s="347"/>
      <c r="BY494" s="347"/>
      <c r="BZ494" s="347"/>
      <c r="CA494" s="347"/>
      <c r="CB494" s="347"/>
      <c r="CC494" s="347"/>
      <c r="CD494" s="347"/>
      <c r="CE494" s="347"/>
      <c r="CF494" s="390"/>
      <c r="CZ494" s="390"/>
    </row>
    <row r="495" spans="75:104" s="4" customFormat="1">
      <c r="BW495" s="347"/>
      <c r="BX495" s="347"/>
      <c r="BY495" s="347"/>
      <c r="BZ495" s="347"/>
      <c r="CA495" s="347"/>
      <c r="CB495" s="347"/>
      <c r="CC495" s="347"/>
      <c r="CD495" s="347"/>
      <c r="CE495" s="347"/>
      <c r="CF495" s="390"/>
      <c r="CZ495" s="390"/>
    </row>
    <row r="496" spans="75:104" s="4" customFormat="1">
      <c r="BW496" s="347"/>
      <c r="BX496" s="347"/>
      <c r="BY496" s="347"/>
      <c r="BZ496" s="347"/>
      <c r="CA496" s="347"/>
      <c r="CB496" s="347"/>
      <c r="CC496" s="347"/>
      <c r="CD496" s="347"/>
      <c r="CE496" s="347"/>
      <c r="CF496" s="390"/>
      <c r="CZ496" s="390"/>
    </row>
    <row r="497" spans="75:104" s="4" customFormat="1">
      <c r="BW497" s="347"/>
      <c r="BX497" s="347"/>
      <c r="BY497" s="347"/>
      <c r="BZ497" s="347"/>
      <c r="CA497" s="347"/>
      <c r="CB497" s="347"/>
      <c r="CC497" s="347"/>
      <c r="CD497" s="347"/>
      <c r="CE497" s="347"/>
      <c r="CF497" s="390"/>
      <c r="CZ497" s="390"/>
    </row>
    <row r="498" spans="75:104" s="4" customFormat="1">
      <c r="BW498" s="347"/>
      <c r="BX498" s="347"/>
      <c r="BY498" s="347"/>
      <c r="BZ498" s="347"/>
      <c r="CA498" s="347"/>
      <c r="CB498" s="347"/>
      <c r="CC498" s="347"/>
      <c r="CD498" s="347"/>
      <c r="CE498" s="347"/>
      <c r="CF498" s="390"/>
      <c r="CZ498" s="390"/>
    </row>
    <row r="499" spans="75:104" s="4" customFormat="1">
      <c r="BW499" s="347"/>
      <c r="BX499" s="347"/>
      <c r="BY499" s="347"/>
      <c r="BZ499" s="347"/>
      <c r="CA499" s="347"/>
      <c r="CB499" s="347"/>
      <c r="CC499" s="347"/>
      <c r="CD499" s="347"/>
      <c r="CE499" s="347"/>
      <c r="CF499" s="390"/>
      <c r="CZ499" s="390"/>
    </row>
    <row r="500" spans="75:104" s="4" customFormat="1">
      <c r="BW500" s="347"/>
      <c r="BX500" s="347"/>
      <c r="BY500" s="347"/>
      <c r="BZ500" s="347"/>
      <c r="CA500" s="347"/>
      <c r="CB500" s="347"/>
      <c r="CC500" s="347"/>
      <c r="CD500" s="347"/>
      <c r="CE500" s="347"/>
      <c r="CF500" s="390"/>
      <c r="CZ500" s="390"/>
    </row>
    <row r="501" spans="75:104" s="4" customFormat="1">
      <c r="BW501" s="347"/>
      <c r="BX501" s="347"/>
      <c r="BY501" s="347"/>
      <c r="BZ501" s="347"/>
      <c r="CA501" s="347"/>
      <c r="CB501" s="347"/>
      <c r="CC501" s="347"/>
      <c r="CD501" s="347"/>
      <c r="CE501" s="347"/>
      <c r="CF501" s="390"/>
      <c r="CZ501" s="390"/>
    </row>
    <row r="502" spans="75:104" s="4" customFormat="1">
      <c r="BW502" s="347"/>
      <c r="BX502" s="347"/>
      <c r="BY502" s="347"/>
      <c r="BZ502" s="347"/>
      <c r="CA502" s="347"/>
      <c r="CB502" s="347"/>
      <c r="CC502" s="347"/>
      <c r="CD502" s="347"/>
      <c r="CE502" s="347"/>
      <c r="CF502" s="390"/>
      <c r="CZ502" s="390"/>
    </row>
    <row r="503" spans="75:104" s="4" customFormat="1">
      <c r="BW503" s="347"/>
      <c r="BX503" s="347"/>
      <c r="BY503" s="347"/>
      <c r="BZ503" s="347"/>
      <c r="CA503" s="347"/>
      <c r="CB503" s="347"/>
      <c r="CC503" s="347"/>
      <c r="CD503" s="347"/>
      <c r="CE503" s="347"/>
      <c r="CF503" s="390"/>
      <c r="CZ503" s="390"/>
    </row>
    <row r="504" spans="75:104" s="4" customFormat="1">
      <c r="BW504" s="347"/>
      <c r="BX504" s="347"/>
      <c r="BY504" s="347"/>
      <c r="BZ504" s="347"/>
      <c r="CA504" s="347"/>
      <c r="CB504" s="347"/>
      <c r="CC504" s="347"/>
      <c r="CD504" s="347"/>
      <c r="CE504" s="347"/>
      <c r="CF504" s="390"/>
      <c r="CZ504" s="390"/>
    </row>
    <row r="505" spans="75:104" s="4" customFormat="1">
      <c r="BW505" s="347"/>
      <c r="BX505" s="347"/>
      <c r="BY505" s="347"/>
      <c r="BZ505" s="347"/>
      <c r="CA505" s="347"/>
      <c r="CB505" s="347"/>
      <c r="CC505" s="347"/>
      <c r="CD505" s="347"/>
      <c r="CE505" s="347"/>
      <c r="CF505" s="390"/>
      <c r="CZ505" s="390"/>
    </row>
    <row r="506" spans="75:104" s="4" customFormat="1">
      <c r="BW506" s="347"/>
      <c r="BX506" s="347"/>
      <c r="BY506" s="347"/>
      <c r="BZ506" s="347"/>
      <c r="CA506" s="347"/>
      <c r="CB506" s="347"/>
      <c r="CC506" s="347"/>
      <c r="CD506" s="347"/>
      <c r="CE506" s="347"/>
      <c r="CF506" s="390"/>
      <c r="CZ506" s="390"/>
    </row>
    <row r="507" spans="75:104" s="4" customFormat="1">
      <c r="BW507" s="347"/>
      <c r="BX507" s="347"/>
      <c r="BY507" s="347"/>
      <c r="BZ507" s="347"/>
      <c r="CA507" s="347"/>
      <c r="CB507" s="347"/>
      <c r="CC507" s="347"/>
      <c r="CD507" s="347"/>
      <c r="CE507" s="347"/>
      <c r="CF507" s="390"/>
      <c r="CZ507" s="390"/>
    </row>
    <row r="508" spans="75:104" s="4" customFormat="1">
      <c r="BW508" s="347"/>
      <c r="BX508" s="347"/>
      <c r="BY508" s="347"/>
      <c r="BZ508" s="347"/>
      <c r="CA508" s="347"/>
      <c r="CB508" s="347"/>
      <c r="CC508" s="347"/>
      <c r="CD508" s="347"/>
      <c r="CE508" s="347"/>
      <c r="CF508" s="390"/>
      <c r="CZ508" s="390"/>
    </row>
    <row r="509" spans="75:104" s="4" customFormat="1">
      <c r="BW509" s="347"/>
      <c r="BX509" s="347"/>
      <c r="BY509" s="347"/>
      <c r="BZ509" s="347"/>
      <c r="CA509" s="347"/>
      <c r="CB509" s="347"/>
      <c r="CC509" s="347"/>
      <c r="CD509" s="347"/>
      <c r="CE509" s="347"/>
      <c r="CF509" s="390"/>
      <c r="CZ509" s="390"/>
    </row>
    <row r="510" spans="75:104" s="4" customFormat="1">
      <c r="BW510" s="347"/>
      <c r="BX510" s="347"/>
      <c r="BY510" s="347"/>
      <c r="BZ510" s="347"/>
      <c r="CA510" s="347"/>
      <c r="CB510" s="347"/>
      <c r="CC510" s="347"/>
      <c r="CD510" s="347"/>
      <c r="CE510" s="347"/>
      <c r="CF510" s="390"/>
      <c r="CZ510" s="390"/>
    </row>
    <row r="511" spans="75:104" s="4" customFormat="1">
      <c r="BW511" s="347"/>
      <c r="BX511" s="347"/>
      <c r="BY511" s="347"/>
      <c r="BZ511" s="347"/>
      <c r="CA511" s="347"/>
      <c r="CB511" s="347"/>
      <c r="CC511" s="347"/>
      <c r="CD511" s="347"/>
      <c r="CE511" s="347"/>
      <c r="CF511" s="390"/>
      <c r="CZ511" s="390"/>
    </row>
    <row r="512" spans="75:104" s="4" customFormat="1">
      <c r="BW512" s="347"/>
      <c r="BX512" s="347"/>
      <c r="BY512" s="347"/>
      <c r="BZ512" s="347"/>
      <c r="CA512" s="347"/>
      <c r="CB512" s="347"/>
      <c r="CC512" s="347"/>
      <c r="CD512" s="347"/>
      <c r="CE512" s="347"/>
      <c r="CF512" s="390"/>
      <c r="CZ512" s="390"/>
    </row>
    <row r="513" spans="75:104" s="4" customFormat="1">
      <c r="BW513" s="347"/>
      <c r="BX513" s="347"/>
      <c r="BY513" s="347"/>
      <c r="BZ513" s="347"/>
      <c r="CA513" s="347"/>
      <c r="CB513" s="347"/>
      <c r="CC513" s="347"/>
      <c r="CD513" s="347"/>
      <c r="CE513" s="347"/>
      <c r="CF513" s="390"/>
      <c r="CZ513" s="390"/>
    </row>
    <row r="514" spans="75:104" s="4" customFormat="1">
      <c r="BW514" s="347"/>
      <c r="BX514" s="347"/>
      <c r="BY514" s="347"/>
      <c r="BZ514" s="347"/>
      <c r="CA514" s="347"/>
      <c r="CB514" s="347"/>
      <c r="CC514" s="347"/>
      <c r="CD514" s="347"/>
      <c r="CE514" s="347"/>
      <c r="CF514" s="390"/>
      <c r="CZ514" s="390"/>
    </row>
    <row r="515" spans="75:104" s="4" customFormat="1">
      <c r="BW515" s="347"/>
      <c r="BX515" s="347"/>
      <c r="BY515" s="347"/>
      <c r="BZ515" s="347"/>
      <c r="CA515" s="347"/>
      <c r="CB515" s="347"/>
      <c r="CC515" s="347"/>
      <c r="CD515" s="347"/>
      <c r="CE515" s="347"/>
      <c r="CF515" s="390"/>
      <c r="CZ515" s="390"/>
    </row>
    <row r="516" spans="75:104" s="4" customFormat="1">
      <c r="BW516" s="347"/>
      <c r="BX516" s="347"/>
      <c r="BY516" s="347"/>
      <c r="BZ516" s="347"/>
      <c r="CA516" s="347"/>
      <c r="CB516" s="347"/>
      <c r="CC516" s="347"/>
      <c r="CD516" s="347"/>
      <c r="CE516" s="347"/>
      <c r="CF516" s="390"/>
      <c r="CZ516" s="390"/>
    </row>
    <row r="517" spans="75:104" s="4" customFormat="1">
      <c r="BW517" s="347"/>
      <c r="BX517" s="347"/>
      <c r="BY517" s="347"/>
      <c r="BZ517" s="347"/>
      <c r="CA517" s="347"/>
      <c r="CB517" s="347"/>
      <c r="CC517" s="347"/>
      <c r="CD517" s="347"/>
      <c r="CE517" s="347"/>
      <c r="CF517" s="390"/>
      <c r="CZ517" s="390"/>
    </row>
    <row r="518" spans="75:104" s="4" customFormat="1">
      <c r="BW518" s="347"/>
      <c r="BX518" s="347"/>
      <c r="BY518" s="347"/>
      <c r="BZ518" s="347"/>
      <c r="CA518" s="347"/>
      <c r="CB518" s="347"/>
      <c r="CC518" s="347"/>
      <c r="CD518" s="347"/>
      <c r="CE518" s="347"/>
      <c r="CF518" s="390"/>
      <c r="CZ518" s="390"/>
    </row>
    <row r="519" spans="75:104" s="4" customFormat="1">
      <c r="BW519" s="347"/>
      <c r="BX519" s="347"/>
      <c r="BY519" s="347"/>
      <c r="BZ519" s="347"/>
      <c r="CA519" s="347"/>
      <c r="CB519" s="347"/>
      <c r="CC519" s="347"/>
      <c r="CD519" s="347"/>
      <c r="CE519" s="347"/>
      <c r="CF519" s="390"/>
      <c r="CZ519" s="390"/>
    </row>
    <row r="520" spans="75:104" s="4" customFormat="1">
      <c r="BW520" s="347"/>
      <c r="BX520" s="347"/>
      <c r="BY520" s="347"/>
      <c r="BZ520" s="347"/>
      <c r="CA520" s="347"/>
      <c r="CB520" s="347"/>
      <c r="CC520" s="347"/>
      <c r="CD520" s="347"/>
      <c r="CE520" s="347"/>
      <c r="CF520" s="390"/>
      <c r="CZ520" s="390"/>
    </row>
    <row r="521" spans="75:104" s="4" customFormat="1">
      <c r="BW521" s="347"/>
      <c r="BX521" s="347"/>
      <c r="BY521" s="347"/>
      <c r="BZ521" s="347"/>
      <c r="CA521" s="347"/>
      <c r="CB521" s="347"/>
      <c r="CC521" s="347"/>
      <c r="CD521" s="347"/>
      <c r="CE521" s="347"/>
      <c r="CF521" s="390"/>
      <c r="CZ521" s="390"/>
    </row>
    <row r="522" spans="75:104" s="4" customFormat="1">
      <c r="BW522" s="347"/>
      <c r="BX522" s="347"/>
      <c r="BY522" s="347"/>
      <c r="BZ522" s="347"/>
      <c r="CA522" s="347"/>
      <c r="CB522" s="347"/>
      <c r="CC522" s="347"/>
      <c r="CD522" s="347"/>
      <c r="CE522" s="347"/>
      <c r="CF522" s="390"/>
      <c r="CZ522" s="390"/>
    </row>
    <row r="523" spans="75:104" s="4" customFormat="1">
      <c r="BW523" s="347"/>
      <c r="BX523" s="347"/>
      <c r="BY523" s="347"/>
      <c r="BZ523" s="347"/>
      <c r="CA523" s="347"/>
      <c r="CB523" s="347"/>
      <c r="CC523" s="347"/>
      <c r="CD523" s="347"/>
      <c r="CE523" s="347"/>
      <c r="CF523" s="390"/>
      <c r="CZ523" s="390"/>
    </row>
    <row r="524" spans="75:104" s="4" customFormat="1">
      <c r="BW524" s="347"/>
      <c r="BX524" s="347"/>
      <c r="BY524" s="347"/>
      <c r="BZ524" s="347"/>
      <c r="CA524" s="347"/>
      <c r="CB524" s="347"/>
      <c r="CC524" s="347"/>
      <c r="CD524" s="347"/>
      <c r="CE524" s="347"/>
      <c r="CF524" s="390"/>
      <c r="CZ524" s="390"/>
    </row>
    <row r="525" spans="75:104" s="4" customFormat="1">
      <c r="BW525" s="347"/>
      <c r="BX525" s="347"/>
      <c r="BY525" s="347"/>
      <c r="BZ525" s="347"/>
      <c r="CA525" s="347"/>
      <c r="CB525" s="347"/>
      <c r="CC525" s="347"/>
      <c r="CD525" s="347"/>
      <c r="CE525" s="347"/>
      <c r="CF525" s="390"/>
      <c r="CZ525" s="390"/>
    </row>
    <row r="526" spans="75:104" s="4" customFormat="1">
      <c r="BW526" s="347"/>
      <c r="BX526" s="347"/>
      <c r="BY526" s="347"/>
      <c r="BZ526" s="347"/>
      <c r="CA526" s="347"/>
      <c r="CB526" s="347"/>
      <c r="CC526" s="347"/>
      <c r="CD526" s="347"/>
      <c r="CE526" s="347"/>
      <c r="CF526" s="390"/>
      <c r="CZ526" s="390"/>
    </row>
    <row r="527" spans="75:104" s="4" customFormat="1">
      <c r="BW527" s="347"/>
      <c r="BX527" s="347"/>
      <c r="BY527" s="347"/>
      <c r="BZ527" s="347"/>
      <c r="CA527" s="347"/>
      <c r="CB527" s="347"/>
      <c r="CC527" s="347"/>
      <c r="CD527" s="347"/>
      <c r="CE527" s="347"/>
      <c r="CF527" s="390"/>
      <c r="CZ527" s="390"/>
    </row>
    <row r="528" spans="75:104" s="4" customFormat="1">
      <c r="BW528" s="347"/>
      <c r="BX528" s="347"/>
      <c r="BY528" s="347"/>
      <c r="BZ528" s="347"/>
      <c r="CA528" s="347"/>
      <c r="CB528" s="347"/>
      <c r="CC528" s="347"/>
      <c r="CD528" s="347"/>
      <c r="CE528" s="347"/>
      <c r="CF528" s="390"/>
      <c r="CZ528" s="390"/>
    </row>
    <row r="529" spans="75:104" s="4" customFormat="1">
      <c r="BW529" s="347"/>
      <c r="BX529" s="347"/>
      <c r="BY529" s="347"/>
      <c r="BZ529" s="347"/>
      <c r="CA529" s="347"/>
      <c r="CB529" s="347"/>
      <c r="CC529" s="347"/>
      <c r="CD529" s="347"/>
      <c r="CE529" s="347"/>
      <c r="CF529" s="390"/>
      <c r="CZ529" s="390"/>
    </row>
    <row r="530" spans="75:104" s="4" customFormat="1">
      <c r="BW530" s="347"/>
      <c r="BX530" s="347"/>
      <c r="BY530" s="347"/>
      <c r="BZ530" s="347"/>
      <c r="CA530" s="347"/>
      <c r="CB530" s="347"/>
      <c r="CC530" s="347"/>
      <c r="CD530" s="347"/>
      <c r="CE530" s="347"/>
      <c r="CF530" s="390"/>
      <c r="CZ530" s="390"/>
    </row>
    <row r="531" spans="75:104" s="4" customFormat="1">
      <c r="BW531" s="347"/>
      <c r="BX531" s="347"/>
      <c r="BY531" s="347"/>
      <c r="BZ531" s="347"/>
      <c r="CA531" s="347"/>
      <c r="CB531" s="347"/>
      <c r="CC531" s="347"/>
      <c r="CD531" s="347"/>
      <c r="CE531" s="347"/>
      <c r="CF531" s="390"/>
      <c r="CZ531" s="390"/>
    </row>
    <row r="532" spans="75:104" s="4" customFormat="1">
      <c r="BW532" s="347"/>
      <c r="BX532" s="347"/>
      <c r="BY532" s="347"/>
      <c r="BZ532" s="347"/>
      <c r="CA532" s="347"/>
      <c r="CB532" s="347"/>
      <c r="CC532" s="347"/>
      <c r="CD532" s="347"/>
      <c r="CE532" s="347"/>
      <c r="CF532" s="390"/>
      <c r="CZ532" s="390"/>
    </row>
    <row r="533" spans="75:104" s="4" customFormat="1">
      <c r="BW533" s="347"/>
      <c r="BX533" s="347"/>
      <c r="BY533" s="347"/>
      <c r="BZ533" s="347"/>
      <c r="CA533" s="347"/>
      <c r="CB533" s="347"/>
      <c r="CC533" s="347"/>
      <c r="CD533" s="347"/>
      <c r="CE533" s="347"/>
      <c r="CF533" s="390"/>
      <c r="CZ533" s="390"/>
    </row>
    <row r="534" spans="75:104" s="4" customFormat="1">
      <c r="BW534" s="347"/>
      <c r="BX534" s="347"/>
      <c r="BY534" s="347"/>
      <c r="BZ534" s="347"/>
      <c r="CA534" s="347"/>
      <c r="CB534" s="347"/>
      <c r="CC534" s="347"/>
      <c r="CD534" s="347"/>
      <c r="CE534" s="347"/>
      <c r="CF534" s="390"/>
      <c r="CZ534" s="390"/>
    </row>
    <row r="535" spans="75:104" s="4" customFormat="1">
      <c r="BW535" s="347"/>
      <c r="BX535" s="347"/>
      <c r="BY535" s="347"/>
      <c r="BZ535" s="347"/>
      <c r="CA535" s="347"/>
      <c r="CB535" s="347"/>
      <c r="CC535" s="347"/>
      <c r="CD535" s="347"/>
      <c r="CE535" s="347"/>
      <c r="CF535" s="390"/>
      <c r="CZ535" s="390"/>
    </row>
    <row r="536" spans="75:104" s="4" customFormat="1">
      <c r="BW536" s="347"/>
      <c r="BX536" s="347"/>
      <c r="BY536" s="347"/>
      <c r="BZ536" s="347"/>
      <c r="CA536" s="347"/>
      <c r="CB536" s="347"/>
      <c r="CC536" s="347"/>
      <c r="CD536" s="347"/>
      <c r="CE536" s="347"/>
      <c r="CF536" s="390"/>
      <c r="CZ536" s="390"/>
    </row>
    <row r="537" spans="75:104" s="4" customFormat="1">
      <c r="BW537" s="347"/>
      <c r="BX537" s="347"/>
      <c r="BY537" s="347"/>
      <c r="BZ537" s="347"/>
      <c r="CA537" s="347"/>
      <c r="CB537" s="347"/>
      <c r="CC537" s="347"/>
      <c r="CD537" s="347"/>
      <c r="CE537" s="347"/>
      <c r="CF537" s="390"/>
      <c r="CZ537" s="390"/>
    </row>
    <row r="538" spans="75:104" s="4" customFormat="1">
      <c r="BW538" s="347"/>
      <c r="BX538" s="347"/>
      <c r="BY538" s="347"/>
      <c r="BZ538" s="347"/>
      <c r="CA538" s="347"/>
      <c r="CB538" s="347"/>
      <c r="CC538" s="347"/>
      <c r="CD538" s="347"/>
      <c r="CE538" s="347"/>
      <c r="CF538" s="390"/>
      <c r="CZ538" s="390"/>
    </row>
    <row r="539" spans="75:104" s="4" customFormat="1">
      <c r="BW539" s="347"/>
      <c r="BX539" s="347"/>
      <c r="BY539" s="347"/>
      <c r="BZ539" s="347"/>
      <c r="CA539" s="347"/>
      <c r="CB539" s="347"/>
      <c r="CC539" s="347"/>
      <c r="CD539" s="347"/>
      <c r="CE539" s="347"/>
      <c r="CF539" s="390"/>
      <c r="CZ539" s="390"/>
    </row>
    <row r="540" spans="75:104" s="4" customFormat="1">
      <c r="BW540" s="347"/>
      <c r="BX540" s="347"/>
      <c r="BY540" s="347"/>
      <c r="BZ540" s="347"/>
      <c r="CA540" s="347"/>
      <c r="CB540" s="347"/>
      <c r="CC540" s="347"/>
      <c r="CD540" s="347"/>
      <c r="CE540" s="347"/>
      <c r="CF540" s="390"/>
      <c r="CZ540" s="390"/>
    </row>
    <row r="541" spans="75:104" s="4" customFormat="1">
      <c r="BW541" s="347"/>
      <c r="BX541" s="347"/>
      <c r="BY541" s="347"/>
      <c r="BZ541" s="347"/>
      <c r="CA541" s="347"/>
      <c r="CB541" s="347"/>
      <c r="CC541" s="347"/>
      <c r="CD541" s="347"/>
      <c r="CE541" s="347"/>
      <c r="CF541" s="390"/>
      <c r="CZ541" s="390"/>
    </row>
    <row r="542" spans="75:104" s="4" customFormat="1">
      <c r="BW542" s="347"/>
      <c r="BX542" s="347"/>
      <c r="BY542" s="347"/>
      <c r="BZ542" s="347"/>
      <c r="CA542" s="347"/>
      <c r="CB542" s="347"/>
      <c r="CC542" s="347"/>
      <c r="CD542" s="347"/>
      <c r="CE542" s="347"/>
      <c r="CF542" s="390"/>
      <c r="CZ542" s="390"/>
    </row>
    <row r="543" spans="75:104" s="4" customFormat="1">
      <c r="BW543" s="347"/>
      <c r="BX543" s="347"/>
      <c r="BY543" s="347"/>
      <c r="BZ543" s="347"/>
      <c r="CA543" s="347"/>
      <c r="CB543" s="347"/>
      <c r="CC543" s="347"/>
      <c r="CD543" s="347"/>
      <c r="CE543" s="347"/>
      <c r="CF543" s="390"/>
      <c r="CZ543" s="390"/>
    </row>
    <row r="544" spans="75:104" s="4" customFormat="1">
      <c r="BW544" s="347"/>
      <c r="BX544" s="347"/>
      <c r="BY544" s="347"/>
      <c r="BZ544" s="347"/>
      <c r="CA544" s="347"/>
      <c r="CB544" s="347"/>
      <c r="CC544" s="347"/>
      <c r="CD544" s="347"/>
      <c r="CE544" s="347"/>
      <c r="CF544" s="390"/>
      <c r="CZ544" s="390"/>
    </row>
    <row r="545" spans="75:104" s="4" customFormat="1">
      <c r="BW545" s="347"/>
      <c r="BX545" s="347"/>
      <c r="BY545" s="347"/>
      <c r="BZ545" s="347"/>
      <c r="CA545" s="347"/>
      <c r="CB545" s="347"/>
      <c r="CC545" s="347"/>
      <c r="CD545" s="347"/>
      <c r="CE545" s="347"/>
      <c r="CF545" s="390"/>
      <c r="CZ545" s="390"/>
    </row>
    <row r="546" spans="75:104" s="4" customFormat="1">
      <c r="BW546" s="347"/>
      <c r="BX546" s="347"/>
      <c r="BY546" s="347"/>
      <c r="BZ546" s="347"/>
      <c r="CA546" s="347"/>
      <c r="CB546" s="347"/>
      <c r="CC546" s="347"/>
      <c r="CD546" s="347"/>
      <c r="CE546" s="347"/>
      <c r="CF546" s="390"/>
      <c r="CZ546" s="390"/>
    </row>
    <row r="547" spans="75:104" s="4" customFormat="1">
      <c r="BW547" s="347"/>
      <c r="BX547" s="347"/>
      <c r="BY547" s="347"/>
      <c r="BZ547" s="347"/>
      <c r="CA547" s="347"/>
      <c r="CB547" s="347"/>
      <c r="CC547" s="347"/>
      <c r="CD547" s="347"/>
      <c r="CE547" s="347"/>
      <c r="CF547" s="390"/>
      <c r="CZ547" s="390"/>
    </row>
    <row r="548" spans="75:104" s="4" customFormat="1">
      <c r="BW548" s="347"/>
      <c r="BX548" s="347"/>
      <c r="BY548" s="347"/>
      <c r="BZ548" s="347"/>
      <c r="CA548" s="347"/>
      <c r="CB548" s="347"/>
      <c r="CC548" s="347"/>
      <c r="CD548" s="347"/>
      <c r="CE548" s="347"/>
      <c r="CF548" s="390"/>
      <c r="CZ548" s="390"/>
    </row>
    <row r="549" spans="75:104" s="4" customFormat="1">
      <c r="BW549" s="347"/>
      <c r="BX549" s="347"/>
      <c r="BY549" s="347"/>
      <c r="BZ549" s="347"/>
      <c r="CA549" s="347"/>
      <c r="CB549" s="347"/>
      <c r="CC549" s="347"/>
      <c r="CD549" s="347"/>
      <c r="CE549" s="347"/>
      <c r="CF549" s="390"/>
      <c r="CZ549" s="390"/>
    </row>
    <row r="550" spans="75:104" s="4" customFormat="1">
      <c r="BW550" s="347"/>
      <c r="BX550" s="347"/>
      <c r="BY550" s="347"/>
      <c r="BZ550" s="347"/>
      <c r="CA550" s="347"/>
      <c r="CB550" s="347"/>
      <c r="CC550" s="347"/>
      <c r="CD550" s="347"/>
      <c r="CE550" s="347"/>
      <c r="CF550" s="390"/>
      <c r="CZ550" s="390"/>
    </row>
    <row r="551" spans="75:104" s="4" customFormat="1">
      <c r="BW551" s="347"/>
      <c r="BX551" s="347"/>
      <c r="BY551" s="347"/>
      <c r="BZ551" s="347"/>
      <c r="CA551" s="347"/>
      <c r="CB551" s="347"/>
      <c r="CC551" s="347"/>
      <c r="CD551" s="347"/>
      <c r="CE551" s="347"/>
      <c r="CF551" s="390"/>
      <c r="CZ551" s="390"/>
    </row>
    <row r="552" spans="75:104" s="4" customFormat="1">
      <c r="BW552" s="347"/>
      <c r="BX552" s="347"/>
      <c r="BY552" s="347"/>
      <c r="BZ552" s="347"/>
      <c r="CA552" s="347"/>
      <c r="CB552" s="347"/>
      <c r="CC552" s="347"/>
      <c r="CD552" s="347"/>
      <c r="CE552" s="347"/>
      <c r="CF552" s="390"/>
      <c r="CZ552" s="390"/>
    </row>
    <row r="553" spans="75:104" s="4" customFormat="1">
      <c r="BW553" s="347"/>
      <c r="BX553" s="347"/>
      <c r="BY553" s="347"/>
      <c r="BZ553" s="347"/>
      <c r="CA553" s="347"/>
      <c r="CB553" s="347"/>
      <c r="CC553" s="347"/>
      <c r="CD553" s="347"/>
      <c r="CE553" s="347"/>
      <c r="CF553" s="390"/>
      <c r="CZ553" s="390"/>
    </row>
    <row r="554" spans="75:104" s="4" customFormat="1">
      <c r="BW554" s="347"/>
      <c r="BX554" s="347"/>
      <c r="BY554" s="347"/>
      <c r="BZ554" s="347"/>
      <c r="CA554" s="347"/>
      <c r="CB554" s="347"/>
      <c r="CC554" s="347"/>
      <c r="CD554" s="347"/>
      <c r="CE554" s="347"/>
      <c r="CF554" s="390"/>
      <c r="CZ554" s="390"/>
    </row>
    <row r="555" spans="75:104" s="4" customFormat="1">
      <c r="BW555" s="347"/>
      <c r="BX555" s="347"/>
      <c r="BY555" s="347"/>
      <c r="BZ555" s="347"/>
      <c r="CA555" s="347"/>
      <c r="CB555" s="347"/>
      <c r="CC555" s="347"/>
      <c r="CD555" s="347"/>
      <c r="CE555" s="347"/>
      <c r="CF555" s="390"/>
      <c r="CZ555" s="390"/>
    </row>
    <row r="556" spans="75:104" s="4" customFormat="1">
      <c r="BW556" s="347"/>
      <c r="BX556" s="347"/>
      <c r="BY556" s="347"/>
      <c r="BZ556" s="347"/>
      <c r="CA556" s="347"/>
      <c r="CB556" s="347"/>
      <c r="CC556" s="347"/>
      <c r="CD556" s="347"/>
      <c r="CE556" s="347"/>
      <c r="CF556" s="390"/>
      <c r="CZ556" s="390"/>
    </row>
    <row r="557" spans="75:104" s="4" customFormat="1">
      <c r="BW557" s="347"/>
      <c r="BX557" s="347"/>
      <c r="BY557" s="347"/>
      <c r="BZ557" s="347"/>
      <c r="CA557" s="347"/>
      <c r="CB557" s="347"/>
      <c r="CC557" s="347"/>
      <c r="CD557" s="347"/>
      <c r="CE557" s="347"/>
      <c r="CF557" s="390"/>
      <c r="CZ557" s="390"/>
    </row>
    <row r="558" spans="75:104" s="4" customFormat="1">
      <c r="BW558" s="347"/>
      <c r="BX558" s="347"/>
      <c r="BY558" s="347"/>
      <c r="BZ558" s="347"/>
      <c r="CA558" s="347"/>
      <c r="CB558" s="347"/>
      <c r="CC558" s="347"/>
      <c r="CD558" s="347"/>
      <c r="CE558" s="347"/>
      <c r="CF558" s="390"/>
      <c r="CZ558" s="390"/>
    </row>
    <row r="559" spans="75:104" s="4" customFormat="1">
      <c r="BW559" s="347"/>
      <c r="BX559" s="347"/>
      <c r="BY559" s="347"/>
      <c r="BZ559" s="347"/>
      <c r="CA559" s="347"/>
      <c r="CB559" s="347"/>
      <c r="CC559" s="347"/>
      <c r="CD559" s="347"/>
      <c r="CE559" s="347"/>
      <c r="CF559" s="390"/>
      <c r="CZ559" s="390"/>
    </row>
    <row r="560" spans="75:104" s="4" customFormat="1">
      <c r="BW560" s="347"/>
      <c r="BX560" s="347"/>
      <c r="BY560" s="347"/>
      <c r="BZ560" s="347"/>
      <c r="CA560" s="347"/>
      <c r="CB560" s="347"/>
      <c r="CC560" s="347"/>
      <c r="CD560" s="347"/>
      <c r="CE560" s="347"/>
      <c r="CF560" s="390"/>
      <c r="CZ560" s="390"/>
    </row>
    <row r="561" spans="75:104" s="4" customFormat="1">
      <c r="BW561" s="347"/>
      <c r="BX561" s="347"/>
      <c r="BY561" s="347"/>
      <c r="BZ561" s="347"/>
      <c r="CA561" s="347"/>
      <c r="CB561" s="347"/>
      <c r="CC561" s="347"/>
      <c r="CD561" s="347"/>
      <c r="CE561" s="347"/>
      <c r="CF561" s="390"/>
      <c r="CZ561" s="390"/>
    </row>
    <row r="562" spans="75:104" s="4" customFormat="1">
      <c r="BW562" s="347"/>
      <c r="BX562" s="347"/>
      <c r="BY562" s="347"/>
      <c r="BZ562" s="347"/>
      <c r="CA562" s="347"/>
      <c r="CB562" s="347"/>
      <c r="CC562" s="347"/>
      <c r="CD562" s="347"/>
      <c r="CE562" s="347"/>
      <c r="CF562" s="390"/>
      <c r="CZ562" s="390"/>
    </row>
    <row r="563" spans="75:104" s="4" customFormat="1">
      <c r="BW563" s="347"/>
      <c r="BX563" s="347"/>
      <c r="BY563" s="347"/>
      <c r="BZ563" s="347"/>
      <c r="CA563" s="347"/>
      <c r="CB563" s="347"/>
      <c r="CC563" s="347"/>
      <c r="CD563" s="347"/>
      <c r="CE563" s="347"/>
      <c r="CF563" s="390"/>
      <c r="CZ563" s="390"/>
    </row>
    <row r="564" spans="75:104" s="4" customFormat="1">
      <c r="BW564" s="347"/>
      <c r="BX564" s="347"/>
      <c r="BY564" s="347"/>
      <c r="BZ564" s="347"/>
      <c r="CA564" s="347"/>
      <c r="CB564" s="347"/>
      <c r="CC564" s="347"/>
      <c r="CD564" s="347"/>
      <c r="CE564" s="347"/>
      <c r="CF564" s="390"/>
      <c r="CZ564" s="390"/>
    </row>
    <row r="565" spans="75:104" s="4" customFormat="1">
      <c r="BW565" s="347"/>
      <c r="BX565" s="347"/>
      <c r="BY565" s="347"/>
      <c r="BZ565" s="347"/>
      <c r="CA565" s="347"/>
      <c r="CB565" s="347"/>
      <c r="CC565" s="347"/>
      <c r="CD565" s="347"/>
      <c r="CE565" s="347"/>
      <c r="CF565" s="390"/>
      <c r="CZ565" s="390"/>
    </row>
    <row r="566" spans="75:104" s="4" customFormat="1">
      <c r="BW566" s="347"/>
      <c r="BX566" s="347"/>
      <c r="BY566" s="347"/>
      <c r="BZ566" s="347"/>
      <c r="CA566" s="347"/>
      <c r="CB566" s="347"/>
      <c r="CC566" s="347"/>
      <c r="CD566" s="347"/>
      <c r="CE566" s="347"/>
      <c r="CF566" s="390"/>
      <c r="CZ566" s="390"/>
    </row>
    <row r="567" spans="75:104" s="4" customFormat="1">
      <c r="BW567" s="347"/>
      <c r="BX567" s="347"/>
      <c r="BY567" s="347"/>
      <c r="BZ567" s="347"/>
      <c r="CA567" s="347"/>
      <c r="CB567" s="347"/>
      <c r="CC567" s="347"/>
      <c r="CD567" s="347"/>
      <c r="CE567" s="347"/>
      <c r="CF567" s="390"/>
      <c r="CZ567" s="390"/>
    </row>
    <row r="568" spans="75:104" s="4" customFormat="1">
      <c r="BW568" s="347"/>
      <c r="BX568" s="347"/>
      <c r="BY568" s="347"/>
      <c r="BZ568" s="347"/>
      <c r="CA568" s="347"/>
      <c r="CB568" s="347"/>
      <c r="CC568" s="347"/>
      <c r="CD568" s="347"/>
      <c r="CE568" s="347"/>
      <c r="CF568" s="390"/>
      <c r="CZ568" s="390"/>
    </row>
    <row r="569" spans="75:104" s="4" customFormat="1">
      <c r="BW569" s="347"/>
      <c r="BX569" s="347"/>
      <c r="BY569" s="347"/>
      <c r="BZ569" s="347"/>
      <c r="CA569" s="347"/>
      <c r="CB569" s="347"/>
      <c r="CC569" s="347"/>
      <c r="CD569" s="347"/>
      <c r="CE569" s="347"/>
      <c r="CF569" s="390"/>
      <c r="CZ569" s="390"/>
    </row>
    <row r="570" spans="75:104" s="4" customFormat="1">
      <c r="BW570" s="347"/>
      <c r="BX570" s="347"/>
      <c r="BY570" s="347"/>
      <c r="BZ570" s="347"/>
      <c r="CA570" s="347"/>
      <c r="CB570" s="347"/>
      <c r="CC570" s="347"/>
      <c r="CD570" s="347"/>
      <c r="CE570" s="347"/>
      <c r="CF570" s="390"/>
      <c r="CZ570" s="390"/>
    </row>
    <row r="571" spans="75:104" s="4" customFormat="1">
      <c r="BW571" s="347"/>
      <c r="BX571" s="347"/>
      <c r="BY571" s="347"/>
      <c r="BZ571" s="347"/>
      <c r="CA571" s="347"/>
      <c r="CB571" s="347"/>
      <c r="CC571" s="347"/>
      <c r="CD571" s="347"/>
      <c r="CE571" s="347"/>
      <c r="CF571" s="390"/>
      <c r="CZ571" s="390"/>
    </row>
    <row r="572" spans="75:104" s="4" customFormat="1">
      <c r="BW572" s="347"/>
      <c r="BX572" s="347"/>
      <c r="BY572" s="347"/>
      <c r="BZ572" s="347"/>
      <c r="CA572" s="347"/>
      <c r="CB572" s="347"/>
      <c r="CC572" s="347"/>
      <c r="CD572" s="347"/>
      <c r="CE572" s="347"/>
      <c r="CF572" s="390"/>
      <c r="CZ572" s="390"/>
    </row>
    <row r="573" spans="75:104" s="4" customFormat="1">
      <c r="BW573" s="347"/>
      <c r="BX573" s="347"/>
      <c r="BY573" s="347"/>
      <c r="BZ573" s="347"/>
      <c r="CA573" s="347"/>
      <c r="CB573" s="347"/>
      <c r="CC573" s="347"/>
      <c r="CD573" s="347"/>
      <c r="CE573" s="347"/>
      <c r="CF573" s="390"/>
      <c r="CZ573" s="390"/>
    </row>
    <row r="574" spans="75:104" s="4" customFormat="1">
      <c r="BW574" s="347"/>
      <c r="BX574" s="347"/>
      <c r="BY574" s="347"/>
      <c r="BZ574" s="347"/>
      <c r="CA574" s="347"/>
      <c r="CB574" s="347"/>
      <c r="CC574" s="347"/>
      <c r="CD574" s="347"/>
      <c r="CE574" s="347"/>
      <c r="CF574" s="390"/>
      <c r="CZ574" s="390"/>
    </row>
    <row r="575" spans="75:104" s="4" customFormat="1">
      <c r="BW575" s="347"/>
      <c r="BX575" s="347"/>
      <c r="BY575" s="347"/>
      <c r="BZ575" s="347"/>
      <c r="CA575" s="347"/>
      <c r="CB575" s="347"/>
      <c r="CC575" s="347"/>
      <c r="CD575" s="347"/>
      <c r="CE575" s="347"/>
      <c r="CF575" s="390"/>
      <c r="CZ575" s="390"/>
    </row>
    <row r="576" spans="75:104" s="4" customFormat="1">
      <c r="BW576" s="347"/>
      <c r="BX576" s="347"/>
      <c r="BY576" s="347"/>
      <c r="BZ576" s="347"/>
      <c r="CA576" s="347"/>
      <c r="CB576" s="347"/>
      <c r="CC576" s="347"/>
      <c r="CD576" s="347"/>
      <c r="CE576" s="347"/>
      <c r="CF576" s="390"/>
      <c r="CZ576" s="390"/>
    </row>
    <row r="577" spans="75:104" s="4" customFormat="1">
      <c r="BW577" s="347"/>
      <c r="BX577" s="347"/>
      <c r="BY577" s="347"/>
      <c r="BZ577" s="347"/>
      <c r="CA577" s="347"/>
      <c r="CB577" s="347"/>
      <c r="CC577" s="347"/>
      <c r="CD577" s="347"/>
      <c r="CE577" s="347"/>
      <c r="CF577" s="390"/>
      <c r="CZ577" s="390"/>
    </row>
    <row r="578" spans="75:104" s="4" customFormat="1">
      <c r="BW578" s="347"/>
      <c r="BX578" s="347"/>
      <c r="BY578" s="347"/>
      <c r="BZ578" s="347"/>
      <c r="CA578" s="347"/>
      <c r="CB578" s="347"/>
      <c r="CC578" s="347"/>
      <c r="CD578" s="347"/>
      <c r="CE578" s="347"/>
      <c r="CF578" s="390"/>
      <c r="CZ578" s="390"/>
    </row>
    <row r="579" spans="75:104" s="4" customFormat="1">
      <c r="BW579" s="347"/>
      <c r="BX579" s="347"/>
      <c r="BY579" s="347"/>
      <c r="BZ579" s="347"/>
      <c r="CA579" s="347"/>
      <c r="CB579" s="347"/>
      <c r="CC579" s="347"/>
      <c r="CD579" s="347"/>
      <c r="CE579" s="347"/>
      <c r="CF579" s="390"/>
      <c r="CZ579" s="390"/>
    </row>
    <row r="580" spans="75:104" s="4" customFormat="1">
      <c r="BW580" s="347"/>
      <c r="BX580" s="347"/>
      <c r="BY580" s="347"/>
      <c r="BZ580" s="347"/>
      <c r="CA580" s="347"/>
      <c r="CB580" s="347"/>
      <c r="CC580" s="347"/>
      <c r="CD580" s="347"/>
      <c r="CE580" s="347"/>
      <c r="CF580" s="390"/>
      <c r="CZ580" s="390"/>
    </row>
    <row r="581" spans="75:104" s="4" customFormat="1">
      <c r="BW581" s="347"/>
      <c r="BX581" s="347"/>
      <c r="BY581" s="347"/>
      <c r="BZ581" s="347"/>
      <c r="CA581" s="347"/>
      <c r="CB581" s="347"/>
      <c r="CC581" s="347"/>
      <c r="CD581" s="347"/>
      <c r="CE581" s="347"/>
      <c r="CF581" s="390"/>
      <c r="CZ581" s="390"/>
    </row>
    <row r="582" spans="75:104" s="4" customFormat="1">
      <c r="BW582" s="347"/>
      <c r="BX582" s="347"/>
      <c r="BY582" s="347"/>
      <c r="BZ582" s="347"/>
      <c r="CA582" s="347"/>
      <c r="CB582" s="347"/>
      <c r="CC582" s="347"/>
      <c r="CD582" s="347"/>
      <c r="CE582" s="347"/>
      <c r="CF582" s="390"/>
      <c r="CZ582" s="390"/>
    </row>
    <row r="583" spans="75:104" s="4" customFormat="1">
      <c r="BW583" s="347"/>
      <c r="BX583" s="347"/>
      <c r="BY583" s="347"/>
      <c r="BZ583" s="347"/>
      <c r="CA583" s="347"/>
      <c r="CB583" s="347"/>
      <c r="CC583" s="347"/>
      <c r="CD583" s="347"/>
      <c r="CE583" s="347"/>
      <c r="CF583" s="390"/>
      <c r="CZ583" s="390"/>
    </row>
    <row r="584" spans="75:104" s="4" customFormat="1">
      <c r="BW584" s="347"/>
      <c r="BX584" s="347"/>
      <c r="BY584" s="347"/>
      <c r="BZ584" s="347"/>
      <c r="CA584" s="347"/>
      <c r="CB584" s="347"/>
      <c r="CC584" s="347"/>
      <c r="CD584" s="347"/>
      <c r="CE584" s="347"/>
      <c r="CF584" s="390"/>
      <c r="CZ584" s="390"/>
    </row>
    <row r="585" spans="75:104" s="4" customFormat="1">
      <c r="BW585" s="347"/>
      <c r="BX585" s="347"/>
      <c r="BY585" s="347"/>
      <c r="BZ585" s="347"/>
      <c r="CA585" s="347"/>
      <c r="CB585" s="347"/>
      <c r="CC585" s="347"/>
      <c r="CD585" s="347"/>
      <c r="CE585" s="347"/>
      <c r="CF585" s="390"/>
      <c r="CZ585" s="390"/>
    </row>
    <row r="586" spans="75:104" s="4" customFormat="1">
      <c r="BW586" s="347"/>
      <c r="BX586" s="347"/>
      <c r="BY586" s="347"/>
      <c r="BZ586" s="347"/>
      <c r="CA586" s="347"/>
      <c r="CB586" s="347"/>
      <c r="CC586" s="347"/>
      <c r="CD586" s="347"/>
      <c r="CE586" s="347"/>
      <c r="CF586" s="390"/>
      <c r="CZ586" s="390"/>
    </row>
    <row r="587" spans="75:104" s="4" customFormat="1">
      <c r="BW587" s="347"/>
      <c r="BX587" s="347"/>
      <c r="BY587" s="347"/>
      <c r="BZ587" s="347"/>
      <c r="CA587" s="347"/>
      <c r="CB587" s="347"/>
      <c r="CC587" s="347"/>
      <c r="CD587" s="347"/>
      <c r="CE587" s="347"/>
      <c r="CF587" s="390"/>
      <c r="CZ587" s="390"/>
    </row>
    <row r="588" spans="75:104" s="4" customFormat="1">
      <c r="BW588" s="347"/>
      <c r="BX588" s="347"/>
      <c r="BY588" s="347"/>
      <c r="BZ588" s="347"/>
      <c r="CA588" s="347"/>
      <c r="CB588" s="347"/>
      <c r="CC588" s="347"/>
      <c r="CD588" s="347"/>
      <c r="CE588" s="347"/>
      <c r="CF588" s="390"/>
      <c r="CZ588" s="390"/>
    </row>
    <row r="589" spans="75:104" s="4" customFormat="1">
      <c r="BW589" s="347"/>
      <c r="BX589" s="347"/>
      <c r="BY589" s="347"/>
      <c r="BZ589" s="347"/>
      <c r="CA589" s="347"/>
      <c r="CB589" s="347"/>
      <c r="CC589" s="347"/>
      <c r="CD589" s="347"/>
      <c r="CE589" s="347"/>
      <c r="CF589" s="390"/>
      <c r="CZ589" s="390"/>
    </row>
    <row r="590" spans="75:104" s="4" customFormat="1">
      <c r="BW590" s="347"/>
      <c r="BX590" s="347"/>
      <c r="BY590" s="347"/>
      <c r="BZ590" s="347"/>
      <c r="CA590" s="347"/>
      <c r="CB590" s="347"/>
      <c r="CC590" s="347"/>
      <c r="CD590" s="347"/>
      <c r="CE590" s="347"/>
      <c r="CF590" s="390"/>
      <c r="CZ590" s="390"/>
    </row>
    <row r="591" spans="75:104" s="4" customFormat="1">
      <c r="BW591" s="347"/>
      <c r="BX591" s="347"/>
      <c r="BY591" s="347"/>
      <c r="BZ591" s="347"/>
      <c r="CA591" s="347"/>
      <c r="CB591" s="347"/>
      <c r="CC591" s="347"/>
      <c r="CD591" s="347"/>
      <c r="CE591" s="347"/>
      <c r="CF591" s="390"/>
      <c r="CZ591" s="390"/>
    </row>
    <row r="592" spans="75:104" s="4" customFormat="1">
      <c r="BW592" s="347"/>
      <c r="BX592" s="347"/>
      <c r="BY592" s="347"/>
      <c r="BZ592" s="347"/>
      <c r="CA592" s="347"/>
      <c r="CB592" s="347"/>
      <c r="CC592" s="347"/>
      <c r="CD592" s="347"/>
      <c r="CE592" s="347"/>
      <c r="CF592" s="390"/>
      <c r="CZ592" s="390"/>
    </row>
    <row r="593" spans="75:104" s="4" customFormat="1">
      <c r="BW593" s="347"/>
      <c r="BX593" s="347"/>
      <c r="BY593" s="347"/>
      <c r="BZ593" s="347"/>
      <c r="CA593" s="347"/>
      <c r="CB593" s="347"/>
      <c r="CC593" s="347"/>
      <c r="CD593" s="347"/>
      <c r="CE593" s="347"/>
      <c r="CF593" s="390"/>
      <c r="CZ593" s="390"/>
    </row>
    <row r="594" spans="75:104" s="4" customFormat="1">
      <c r="BW594" s="347"/>
      <c r="BX594" s="347"/>
      <c r="BY594" s="347"/>
      <c r="BZ594" s="347"/>
      <c r="CA594" s="347"/>
      <c r="CB594" s="347"/>
      <c r="CC594" s="347"/>
      <c r="CD594" s="347"/>
      <c r="CE594" s="347"/>
      <c r="CF594" s="390"/>
      <c r="CZ594" s="390"/>
    </row>
    <row r="595" spans="75:104" s="4" customFormat="1">
      <c r="BW595" s="347"/>
      <c r="BX595" s="347"/>
      <c r="BY595" s="347"/>
      <c r="BZ595" s="347"/>
      <c r="CA595" s="347"/>
      <c r="CB595" s="347"/>
      <c r="CC595" s="347"/>
      <c r="CD595" s="347"/>
      <c r="CE595" s="347"/>
      <c r="CF595" s="390"/>
      <c r="CZ595" s="390"/>
    </row>
    <row r="596" spans="75:104" s="4" customFormat="1">
      <c r="BW596" s="347"/>
      <c r="BX596" s="347"/>
      <c r="BY596" s="347"/>
      <c r="BZ596" s="347"/>
      <c r="CA596" s="347"/>
      <c r="CB596" s="347"/>
      <c r="CC596" s="347"/>
      <c r="CD596" s="347"/>
      <c r="CE596" s="347"/>
      <c r="CF596" s="390"/>
      <c r="CZ596" s="390"/>
    </row>
    <row r="597" spans="75:104" s="4" customFormat="1">
      <c r="BW597" s="347"/>
      <c r="BX597" s="347"/>
      <c r="BY597" s="347"/>
      <c r="BZ597" s="347"/>
      <c r="CA597" s="347"/>
      <c r="CB597" s="347"/>
      <c r="CC597" s="347"/>
      <c r="CD597" s="347"/>
      <c r="CE597" s="347"/>
      <c r="CF597" s="390"/>
      <c r="CZ597" s="390"/>
    </row>
    <row r="598" spans="75:104" s="4" customFormat="1">
      <c r="BW598" s="347"/>
      <c r="BX598" s="347"/>
      <c r="BY598" s="347"/>
      <c r="BZ598" s="347"/>
      <c r="CA598" s="347"/>
      <c r="CB598" s="347"/>
      <c r="CC598" s="347"/>
      <c r="CD598" s="347"/>
      <c r="CE598" s="347"/>
      <c r="CF598" s="390"/>
      <c r="CZ598" s="390"/>
    </row>
    <row r="599" spans="75:104" s="4" customFormat="1">
      <c r="BW599" s="347"/>
      <c r="BX599" s="347"/>
      <c r="BY599" s="347"/>
      <c r="BZ599" s="347"/>
      <c r="CA599" s="347"/>
      <c r="CB599" s="347"/>
      <c r="CC599" s="347"/>
      <c r="CD599" s="347"/>
      <c r="CE599" s="347"/>
      <c r="CF599" s="390"/>
      <c r="CZ599" s="390"/>
    </row>
    <row r="600" spans="75:104" s="4" customFormat="1">
      <c r="BW600" s="347"/>
      <c r="BX600" s="347"/>
      <c r="BY600" s="347"/>
      <c r="BZ600" s="347"/>
      <c r="CA600" s="347"/>
      <c r="CB600" s="347"/>
      <c r="CC600" s="347"/>
      <c r="CD600" s="347"/>
      <c r="CE600" s="347"/>
      <c r="CF600" s="390"/>
      <c r="CZ600" s="390"/>
    </row>
    <row r="601" spans="75:104" s="4" customFormat="1">
      <c r="BW601" s="347"/>
      <c r="BX601" s="347"/>
      <c r="BY601" s="347"/>
      <c r="BZ601" s="347"/>
      <c r="CA601" s="347"/>
      <c r="CB601" s="347"/>
      <c r="CC601" s="347"/>
      <c r="CD601" s="347"/>
      <c r="CE601" s="347"/>
      <c r="CF601" s="390"/>
      <c r="CZ601" s="390"/>
    </row>
    <row r="602" spans="75:104" s="4" customFormat="1">
      <c r="BW602" s="347"/>
      <c r="BX602" s="347"/>
      <c r="BY602" s="347"/>
      <c r="BZ602" s="347"/>
      <c r="CA602" s="347"/>
      <c r="CB602" s="347"/>
      <c r="CC602" s="347"/>
      <c r="CD602" s="347"/>
      <c r="CE602" s="347"/>
      <c r="CF602" s="390"/>
      <c r="CZ602" s="390"/>
    </row>
    <row r="603" spans="75:104" s="4" customFormat="1">
      <c r="BW603" s="347"/>
      <c r="BX603" s="347"/>
      <c r="BY603" s="347"/>
      <c r="BZ603" s="347"/>
      <c r="CA603" s="347"/>
      <c r="CB603" s="347"/>
      <c r="CC603" s="347"/>
      <c r="CD603" s="347"/>
      <c r="CE603" s="347"/>
      <c r="CF603" s="390"/>
      <c r="CZ603" s="390"/>
    </row>
    <row r="604" spans="75:104" s="4" customFormat="1">
      <c r="BW604" s="347"/>
      <c r="BX604" s="347"/>
      <c r="BY604" s="347"/>
      <c r="BZ604" s="347"/>
      <c r="CA604" s="347"/>
      <c r="CB604" s="347"/>
      <c r="CC604" s="347"/>
      <c r="CD604" s="347"/>
      <c r="CE604" s="347"/>
      <c r="CF604" s="390"/>
      <c r="CZ604" s="390"/>
    </row>
    <row r="605" spans="75:104" s="4" customFormat="1">
      <c r="BW605" s="347"/>
      <c r="BX605" s="347"/>
      <c r="BY605" s="347"/>
      <c r="BZ605" s="347"/>
      <c r="CA605" s="347"/>
      <c r="CB605" s="347"/>
      <c r="CC605" s="347"/>
      <c r="CD605" s="347"/>
      <c r="CE605" s="347"/>
      <c r="CF605" s="390"/>
      <c r="CZ605" s="390"/>
    </row>
    <row r="606" spans="75:104" s="4" customFormat="1">
      <c r="BW606" s="347"/>
      <c r="BX606" s="347"/>
      <c r="BY606" s="347"/>
      <c r="BZ606" s="347"/>
      <c r="CA606" s="347"/>
      <c r="CB606" s="347"/>
      <c r="CC606" s="347"/>
      <c r="CD606" s="347"/>
      <c r="CE606" s="347"/>
      <c r="CF606" s="390"/>
      <c r="CZ606" s="390"/>
    </row>
    <row r="607" spans="75:104" s="4" customFormat="1">
      <c r="BW607" s="347"/>
      <c r="BX607" s="347"/>
      <c r="BY607" s="347"/>
      <c r="BZ607" s="347"/>
      <c r="CA607" s="347"/>
      <c r="CB607" s="347"/>
      <c r="CC607" s="347"/>
      <c r="CD607" s="347"/>
      <c r="CE607" s="347"/>
      <c r="CF607" s="390"/>
      <c r="CZ607" s="390"/>
    </row>
    <row r="608" spans="75:104" s="4" customFormat="1">
      <c r="BW608" s="347"/>
      <c r="BX608" s="347"/>
      <c r="BY608" s="347"/>
      <c r="BZ608" s="347"/>
      <c r="CA608" s="347"/>
      <c r="CB608" s="347"/>
      <c r="CC608" s="347"/>
      <c r="CD608" s="347"/>
      <c r="CE608" s="347"/>
      <c r="CF608" s="390"/>
      <c r="CZ608" s="390"/>
    </row>
    <row r="609" spans="75:104" s="4" customFormat="1">
      <c r="BW609" s="347"/>
      <c r="BX609" s="347"/>
      <c r="BY609" s="347"/>
      <c r="BZ609" s="347"/>
      <c r="CA609" s="347"/>
      <c r="CB609" s="347"/>
      <c r="CC609" s="347"/>
      <c r="CD609" s="347"/>
      <c r="CE609" s="347"/>
      <c r="CF609" s="390"/>
      <c r="CZ609" s="390"/>
    </row>
    <row r="610" spans="75:104" s="4" customFormat="1">
      <c r="BW610" s="347"/>
      <c r="BX610" s="347"/>
      <c r="BY610" s="347"/>
      <c r="BZ610" s="347"/>
      <c r="CA610" s="347"/>
      <c r="CB610" s="347"/>
      <c r="CC610" s="347"/>
      <c r="CD610" s="347"/>
      <c r="CE610" s="347"/>
      <c r="CF610" s="390"/>
      <c r="CZ610" s="390"/>
    </row>
    <row r="611" spans="75:104" s="4" customFormat="1">
      <c r="BW611" s="347"/>
      <c r="BX611" s="347"/>
      <c r="BY611" s="347"/>
      <c r="BZ611" s="347"/>
      <c r="CA611" s="347"/>
      <c r="CB611" s="347"/>
      <c r="CC611" s="347"/>
      <c r="CD611" s="347"/>
      <c r="CE611" s="347"/>
      <c r="CF611" s="390"/>
      <c r="CZ611" s="390"/>
    </row>
    <row r="612" spans="75:104" s="4" customFormat="1">
      <c r="BW612" s="347"/>
      <c r="BX612" s="347"/>
      <c r="BY612" s="347"/>
      <c r="BZ612" s="347"/>
      <c r="CA612" s="347"/>
      <c r="CB612" s="347"/>
      <c r="CC612" s="347"/>
      <c r="CD612" s="347"/>
      <c r="CE612" s="347"/>
      <c r="CF612" s="390"/>
      <c r="CZ612" s="390"/>
    </row>
    <row r="613" spans="75:104" s="4" customFormat="1">
      <c r="BW613" s="347"/>
      <c r="BX613" s="347"/>
      <c r="BY613" s="347"/>
      <c r="BZ613" s="347"/>
      <c r="CA613" s="347"/>
      <c r="CB613" s="347"/>
      <c r="CC613" s="347"/>
      <c r="CD613" s="347"/>
      <c r="CE613" s="347"/>
      <c r="CF613" s="390"/>
      <c r="CZ613" s="390"/>
    </row>
    <row r="614" spans="75:104" s="4" customFormat="1">
      <c r="BW614" s="347"/>
      <c r="BX614" s="347"/>
      <c r="BY614" s="347"/>
      <c r="BZ614" s="347"/>
      <c r="CA614" s="347"/>
      <c r="CB614" s="347"/>
      <c r="CC614" s="347"/>
      <c r="CD614" s="347"/>
      <c r="CE614" s="347"/>
      <c r="CF614" s="390"/>
      <c r="CZ614" s="390"/>
    </row>
    <row r="615" spans="75:104" s="4" customFormat="1">
      <c r="BW615" s="347"/>
      <c r="BX615" s="347"/>
      <c r="BY615" s="347"/>
      <c r="BZ615" s="347"/>
      <c r="CA615" s="347"/>
      <c r="CB615" s="347"/>
      <c r="CC615" s="347"/>
      <c r="CD615" s="347"/>
      <c r="CE615" s="347"/>
      <c r="CF615" s="390"/>
      <c r="CZ615" s="390"/>
    </row>
    <row r="616" spans="75:104" s="4" customFormat="1">
      <c r="BW616" s="347"/>
      <c r="BX616" s="347"/>
      <c r="BY616" s="347"/>
      <c r="BZ616" s="347"/>
      <c r="CA616" s="347"/>
      <c r="CB616" s="347"/>
      <c r="CC616" s="347"/>
      <c r="CD616" s="347"/>
      <c r="CE616" s="347"/>
      <c r="CF616" s="390"/>
      <c r="CZ616" s="390"/>
    </row>
    <row r="617" spans="75:104" s="4" customFormat="1">
      <c r="BW617" s="347"/>
      <c r="BX617" s="347"/>
      <c r="BY617" s="347"/>
      <c r="BZ617" s="347"/>
      <c r="CA617" s="347"/>
      <c r="CB617" s="347"/>
      <c r="CC617" s="347"/>
      <c r="CD617" s="347"/>
      <c r="CE617" s="347"/>
      <c r="CF617" s="390"/>
      <c r="CZ617" s="390"/>
    </row>
    <row r="618" spans="75:104" s="4" customFormat="1">
      <c r="BW618" s="347"/>
      <c r="BX618" s="347"/>
      <c r="BY618" s="347"/>
      <c r="BZ618" s="347"/>
      <c r="CA618" s="347"/>
      <c r="CB618" s="347"/>
      <c r="CC618" s="347"/>
      <c r="CD618" s="347"/>
      <c r="CE618" s="347"/>
      <c r="CF618" s="390"/>
      <c r="CZ618" s="390"/>
    </row>
    <row r="619" spans="75:104" s="4" customFormat="1">
      <c r="BW619" s="347"/>
      <c r="BX619" s="347"/>
      <c r="BY619" s="347"/>
      <c r="BZ619" s="347"/>
      <c r="CA619" s="347"/>
      <c r="CB619" s="347"/>
      <c r="CC619" s="347"/>
      <c r="CD619" s="347"/>
      <c r="CE619" s="347"/>
      <c r="CF619" s="390"/>
      <c r="CZ619" s="390"/>
    </row>
    <row r="620" spans="75:104" s="4" customFormat="1">
      <c r="BW620" s="347"/>
      <c r="BX620" s="347"/>
      <c r="BY620" s="347"/>
      <c r="BZ620" s="347"/>
      <c r="CA620" s="347"/>
      <c r="CB620" s="347"/>
      <c r="CC620" s="347"/>
      <c r="CD620" s="347"/>
      <c r="CE620" s="347"/>
      <c r="CF620" s="390"/>
      <c r="CZ620" s="390"/>
    </row>
    <row r="621" spans="75:104" s="4" customFormat="1">
      <c r="BW621" s="347"/>
      <c r="BX621" s="347"/>
      <c r="BY621" s="347"/>
      <c r="BZ621" s="347"/>
      <c r="CA621" s="347"/>
      <c r="CB621" s="347"/>
      <c r="CC621" s="347"/>
      <c r="CD621" s="347"/>
      <c r="CE621" s="347"/>
      <c r="CF621" s="390"/>
      <c r="CZ621" s="390"/>
    </row>
    <row r="622" spans="75:104" s="4" customFormat="1">
      <c r="BW622" s="347"/>
      <c r="BX622" s="347"/>
      <c r="BY622" s="347"/>
      <c r="BZ622" s="347"/>
      <c r="CA622" s="347"/>
      <c r="CB622" s="347"/>
      <c r="CC622" s="347"/>
      <c r="CD622" s="347"/>
      <c r="CE622" s="347"/>
      <c r="CF622" s="390"/>
      <c r="CZ622" s="390"/>
    </row>
    <row r="623" spans="75:104" s="4" customFormat="1">
      <c r="BW623" s="347"/>
      <c r="BX623" s="347"/>
      <c r="BY623" s="347"/>
      <c r="BZ623" s="347"/>
      <c r="CA623" s="347"/>
      <c r="CB623" s="347"/>
      <c r="CC623" s="347"/>
      <c r="CD623" s="347"/>
      <c r="CE623" s="347"/>
      <c r="CF623" s="390"/>
      <c r="CZ623" s="390"/>
    </row>
    <row r="624" spans="75:104" s="4" customFormat="1">
      <c r="BW624" s="347"/>
      <c r="BX624" s="347"/>
      <c r="BY624" s="347"/>
      <c r="BZ624" s="347"/>
      <c r="CA624" s="347"/>
      <c r="CB624" s="347"/>
      <c r="CC624" s="347"/>
      <c r="CD624" s="347"/>
      <c r="CE624" s="347"/>
      <c r="CF624" s="390"/>
      <c r="CZ624" s="390"/>
    </row>
    <row r="625" spans="75:104" s="4" customFormat="1">
      <c r="BW625" s="347"/>
      <c r="BX625" s="347"/>
      <c r="BY625" s="347"/>
      <c r="BZ625" s="347"/>
      <c r="CA625" s="347"/>
      <c r="CB625" s="347"/>
      <c r="CC625" s="347"/>
      <c r="CD625" s="347"/>
      <c r="CE625" s="347"/>
      <c r="CF625" s="390"/>
      <c r="CZ625" s="390"/>
    </row>
    <row r="626" spans="75:104" s="4" customFormat="1">
      <c r="BW626" s="347"/>
      <c r="BX626" s="347"/>
      <c r="BY626" s="347"/>
      <c r="BZ626" s="347"/>
      <c r="CA626" s="347"/>
      <c r="CB626" s="347"/>
      <c r="CC626" s="347"/>
      <c r="CD626" s="347"/>
      <c r="CE626" s="347"/>
      <c r="CF626" s="390"/>
      <c r="CZ626" s="390"/>
    </row>
    <row r="627" spans="75:104" s="4" customFormat="1">
      <c r="BW627" s="347"/>
      <c r="BX627" s="347"/>
      <c r="BY627" s="347"/>
      <c r="BZ627" s="347"/>
      <c r="CA627" s="347"/>
      <c r="CB627" s="347"/>
      <c r="CC627" s="347"/>
      <c r="CD627" s="347"/>
      <c r="CE627" s="347"/>
      <c r="CF627" s="390"/>
      <c r="CZ627" s="390"/>
    </row>
    <row r="628" spans="75:104" s="4" customFormat="1">
      <c r="BW628" s="347"/>
      <c r="BX628" s="347"/>
      <c r="BY628" s="347"/>
      <c r="BZ628" s="347"/>
      <c r="CA628" s="347"/>
      <c r="CB628" s="347"/>
      <c r="CC628" s="347"/>
      <c r="CD628" s="347"/>
      <c r="CE628" s="347"/>
      <c r="CF628" s="390"/>
      <c r="CZ628" s="390"/>
    </row>
    <row r="629" spans="75:104" s="4" customFormat="1">
      <c r="BW629" s="347"/>
      <c r="BX629" s="347"/>
      <c r="BY629" s="347"/>
      <c r="BZ629" s="347"/>
      <c r="CA629" s="347"/>
      <c r="CB629" s="347"/>
      <c r="CC629" s="347"/>
      <c r="CD629" s="347"/>
      <c r="CE629" s="347"/>
      <c r="CF629" s="390"/>
      <c r="CZ629" s="390"/>
    </row>
    <row r="630" spans="75:104" s="4" customFormat="1">
      <c r="BW630" s="347"/>
      <c r="BX630" s="347"/>
      <c r="BY630" s="347"/>
      <c r="BZ630" s="347"/>
      <c r="CA630" s="347"/>
      <c r="CB630" s="347"/>
      <c r="CC630" s="347"/>
      <c r="CD630" s="347"/>
      <c r="CE630" s="347"/>
      <c r="CF630" s="390"/>
      <c r="CZ630" s="390"/>
    </row>
    <row r="631" spans="75:104" s="4" customFormat="1">
      <c r="BW631" s="347"/>
      <c r="BX631" s="347"/>
      <c r="BY631" s="347"/>
      <c r="BZ631" s="347"/>
      <c r="CA631" s="347"/>
      <c r="CB631" s="347"/>
      <c r="CC631" s="347"/>
      <c r="CD631" s="347"/>
      <c r="CE631" s="347"/>
      <c r="CF631" s="390"/>
      <c r="CZ631" s="390"/>
    </row>
    <row r="632" spans="75:104" s="4" customFormat="1">
      <c r="BW632" s="347"/>
      <c r="BX632" s="347"/>
      <c r="BY632" s="347"/>
      <c r="BZ632" s="347"/>
      <c r="CA632" s="347"/>
      <c r="CB632" s="347"/>
      <c r="CC632" s="347"/>
      <c r="CD632" s="347"/>
      <c r="CE632" s="347"/>
      <c r="CF632" s="390"/>
      <c r="CZ632" s="390"/>
    </row>
    <row r="633" spans="75:104" s="4" customFormat="1">
      <c r="BW633" s="347"/>
      <c r="BX633" s="347"/>
      <c r="BY633" s="347"/>
      <c r="BZ633" s="347"/>
      <c r="CA633" s="347"/>
      <c r="CB633" s="347"/>
      <c r="CC633" s="347"/>
      <c r="CD633" s="347"/>
      <c r="CE633" s="347"/>
      <c r="CF633" s="390"/>
      <c r="CZ633" s="390"/>
    </row>
    <row r="634" spans="75:104" s="4" customFormat="1">
      <c r="BW634" s="347"/>
      <c r="BX634" s="347"/>
      <c r="BY634" s="347"/>
      <c r="BZ634" s="347"/>
      <c r="CA634" s="347"/>
      <c r="CB634" s="347"/>
      <c r="CC634" s="347"/>
      <c r="CD634" s="347"/>
      <c r="CE634" s="347"/>
      <c r="CF634" s="390"/>
      <c r="CZ634" s="390"/>
    </row>
    <row r="635" spans="75:104" s="4" customFormat="1">
      <c r="BW635" s="347"/>
      <c r="BX635" s="347"/>
      <c r="BY635" s="347"/>
      <c r="BZ635" s="347"/>
      <c r="CA635" s="347"/>
      <c r="CB635" s="347"/>
      <c r="CC635" s="347"/>
      <c r="CD635" s="347"/>
      <c r="CE635" s="347"/>
      <c r="CF635" s="390"/>
      <c r="CZ635" s="390"/>
    </row>
    <row r="636" spans="75:104" s="4" customFormat="1">
      <c r="BW636" s="347"/>
      <c r="BX636" s="347"/>
      <c r="BY636" s="347"/>
      <c r="BZ636" s="347"/>
      <c r="CA636" s="347"/>
      <c r="CB636" s="347"/>
      <c r="CC636" s="347"/>
      <c r="CD636" s="347"/>
      <c r="CE636" s="347"/>
      <c r="CF636" s="390"/>
      <c r="CZ636" s="390"/>
    </row>
    <row r="637" spans="75:104" s="4" customFormat="1">
      <c r="BW637" s="347"/>
      <c r="BX637" s="347"/>
      <c r="BY637" s="347"/>
      <c r="BZ637" s="347"/>
      <c r="CA637" s="347"/>
      <c r="CB637" s="347"/>
      <c r="CC637" s="347"/>
      <c r="CD637" s="347"/>
      <c r="CE637" s="347"/>
      <c r="CF637" s="390"/>
      <c r="CZ637" s="390"/>
    </row>
    <row r="638" spans="75:104" s="4" customFormat="1">
      <c r="BW638" s="347"/>
      <c r="BX638" s="347"/>
      <c r="BY638" s="347"/>
      <c r="BZ638" s="347"/>
      <c r="CA638" s="347"/>
      <c r="CB638" s="347"/>
      <c r="CC638" s="347"/>
      <c r="CD638" s="347"/>
      <c r="CE638" s="347"/>
      <c r="CF638" s="390"/>
      <c r="CZ638" s="390"/>
    </row>
    <row r="639" spans="75:104" s="4" customFormat="1">
      <c r="BW639" s="347"/>
      <c r="BX639" s="347"/>
      <c r="BY639" s="347"/>
      <c r="BZ639" s="347"/>
      <c r="CA639" s="347"/>
      <c r="CB639" s="347"/>
      <c r="CC639" s="347"/>
      <c r="CD639" s="347"/>
      <c r="CE639" s="347"/>
      <c r="CF639" s="390"/>
      <c r="CZ639" s="390"/>
    </row>
    <row r="640" spans="75:104" s="4" customFormat="1">
      <c r="BW640" s="347"/>
      <c r="BX640" s="347"/>
      <c r="BY640" s="347"/>
      <c r="BZ640" s="347"/>
      <c r="CA640" s="347"/>
      <c r="CB640" s="347"/>
      <c r="CC640" s="347"/>
      <c r="CD640" s="347"/>
      <c r="CE640" s="347"/>
      <c r="CF640" s="390"/>
      <c r="CZ640" s="390"/>
    </row>
    <row r="641" spans="75:104" s="4" customFormat="1">
      <c r="BW641" s="347"/>
      <c r="BX641" s="347"/>
      <c r="BY641" s="347"/>
      <c r="BZ641" s="347"/>
      <c r="CA641" s="347"/>
      <c r="CB641" s="347"/>
      <c r="CC641" s="347"/>
      <c r="CD641" s="347"/>
      <c r="CE641" s="347"/>
      <c r="CF641" s="390"/>
      <c r="CZ641" s="390"/>
    </row>
    <row r="642" spans="75:104" s="4" customFormat="1">
      <c r="BW642" s="347"/>
      <c r="BX642" s="347"/>
      <c r="BY642" s="347"/>
      <c r="BZ642" s="347"/>
      <c r="CA642" s="347"/>
      <c r="CB642" s="347"/>
      <c r="CC642" s="347"/>
      <c r="CD642" s="347"/>
      <c r="CE642" s="347"/>
      <c r="CF642" s="390"/>
      <c r="CZ642" s="390"/>
    </row>
    <row r="643" spans="75:104" s="4" customFormat="1">
      <c r="BW643" s="347"/>
      <c r="BX643" s="347"/>
      <c r="BY643" s="347"/>
      <c r="BZ643" s="347"/>
      <c r="CA643" s="347"/>
      <c r="CB643" s="347"/>
      <c r="CC643" s="347"/>
      <c r="CD643" s="347"/>
      <c r="CE643" s="347"/>
      <c r="CF643" s="390"/>
      <c r="CZ643" s="390"/>
    </row>
    <row r="644" spans="75:104" s="4" customFormat="1">
      <c r="BW644" s="347"/>
      <c r="BX644" s="347"/>
      <c r="BY644" s="347"/>
      <c r="BZ644" s="347"/>
      <c r="CA644" s="347"/>
      <c r="CB644" s="347"/>
      <c r="CC644" s="347"/>
      <c r="CD644" s="347"/>
      <c r="CE644" s="347"/>
      <c r="CF644" s="390"/>
      <c r="CZ644" s="390"/>
    </row>
    <row r="645" spans="75:104" s="4" customFormat="1">
      <c r="BW645" s="347"/>
      <c r="BX645" s="347"/>
      <c r="BY645" s="347"/>
      <c r="BZ645" s="347"/>
      <c r="CA645" s="347"/>
      <c r="CB645" s="347"/>
      <c r="CC645" s="347"/>
      <c r="CD645" s="347"/>
      <c r="CE645" s="347"/>
      <c r="CF645" s="390"/>
      <c r="CZ645" s="390"/>
    </row>
    <row r="646" spans="75:104" s="4" customFormat="1">
      <c r="BW646" s="347"/>
      <c r="BX646" s="347"/>
      <c r="BY646" s="347"/>
      <c r="BZ646" s="347"/>
      <c r="CA646" s="347"/>
      <c r="CB646" s="347"/>
      <c r="CC646" s="347"/>
      <c r="CD646" s="347"/>
      <c r="CE646" s="347"/>
      <c r="CF646" s="390"/>
      <c r="CZ646" s="390"/>
    </row>
    <row r="647" spans="75:104" s="4" customFormat="1">
      <c r="BW647" s="347"/>
      <c r="BX647" s="347"/>
      <c r="BY647" s="347"/>
      <c r="BZ647" s="347"/>
      <c r="CA647" s="347"/>
      <c r="CB647" s="347"/>
      <c r="CC647" s="347"/>
      <c r="CD647" s="347"/>
      <c r="CE647" s="347"/>
      <c r="CF647" s="390"/>
      <c r="CZ647" s="390"/>
    </row>
    <row r="648" spans="75:104" s="4" customFormat="1">
      <c r="BW648" s="347"/>
      <c r="BX648" s="347"/>
      <c r="BY648" s="347"/>
      <c r="BZ648" s="347"/>
      <c r="CA648" s="347"/>
      <c r="CB648" s="347"/>
      <c r="CC648" s="347"/>
      <c r="CD648" s="347"/>
      <c r="CE648" s="347"/>
      <c r="CF648" s="390"/>
      <c r="CZ648" s="390"/>
    </row>
    <row r="649" spans="75:104" s="4" customFormat="1">
      <c r="BW649" s="347"/>
      <c r="BX649" s="347"/>
      <c r="BY649" s="347"/>
      <c r="BZ649" s="347"/>
      <c r="CA649" s="347"/>
      <c r="CB649" s="347"/>
      <c r="CC649" s="347"/>
      <c r="CD649" s="347"/>
      <c r="CE649" s="347"/>
      <c r="CF649" s="390"/>
      <c r="CZ649" s="390"/>
    </row>
    <row r="650" spans="75:104" s="4" customFormat="1">
      <c r="BW650" s="347"/>
      <c r="BX650" s="347"/>
      <c r="BY650" s="347"/>
      <c r="BZ650" s="347"/>
      <c r="CA650" s="347"/>
      <c r="CB650" s="347"/>
      <c r="CC650" s="347"/>
      <c r="CD650" s="347"/>
      <c r="CE650" s="347"/>
      <c r="CF650" s="390"/>
      <c r="CZ650" s="390"/>
    </row>
    <row r="651" spans="75:104" s="4" customFormat="1">
      <c r="BW651" s="347"/>
      <c r="BX651" s="347"/>
      <c r="BY651" s="347"/>
      <c r="BZ651" s="347"/>
      <c r="CA651" s="347"/>
      <c r="CB651" s="347"/>
      <c r="CC651" s="347"/>
      <c r="CD651" s="347"/>
      <c r="CE651" s="347"/>
      <c r="CF651" s="390"/>
      <c r="CZ651" s="390"/>
    </row>
    <row r="652" spans="75:104" s="4" customFormat="1">
      <c r="BW652" s="347"/>
      <c r="BX652" s="347"/>
      <c r="BY652" s="347"/>
      <c r="BZ652" s="347"/>
      <c r="CA652" s="347"/>
      <c r="CB652" s="347"/>
      <c r="CC652" s="347"/>
      <c r="CD652" s="347"/>
      <c r="CE652" s="347"/>
      <c r="CF652" s="390"/>
      <c r="CZ652" s="390"/>
    </row>
    <row r="653" spans="75:104" s="4" customFormat="1">
      <c r="BW653" s="347"/>
      <c r="BX653" s="347"/>
      <c r="BY653" s="347"/>
      <c r="BZ653" s="347"/>
      <c r="CA653" s="347"/>
      <c r="CB653" s="347"/>
      <c r="CC653" s="347"/>
      <c r="CD653" s="347"/>
      <c r="CE653" s="347"/>
      <c r="CF653" s="390"/>
      <c r="CZ653" s="390"/>
    </row>
    <row r="654" spans="75:104" s="4" customFormat="1">
      <c r="BW654" s="347"/>
      <c r="BX654" s="347"/>
      <c r="BY654" s="347"/>
      <c r="BZ654" s="347"/>
      <c r="CA654" s="347"/>
      <c r="CB654" s="347"/>
      <c r="CC654" s="347"/>
      <c r="CD654" s="347"/>
      <c r="CE654" s="347"/>
      <c r="CF654" s="390"/>
      <c r="CZ654" s="390"/>
    </row>
    <row r="655" spans="75:104" s="4" customFormat="1">
      <c r="BW655" s="347"/>
      <c r="BX655" s="347"/>
      <c r="BY655" s="347"/>
      <c r="BZ655" s="347"/>
      <c r="CA655" s="347"/>
      <c r="CB655" s="347"/>
      <c r="CC655" s="347"/>
      <c r="CD655" s="347"/>
      <c r="CE655" s="347"/>
      <c r="CF655" s="390"/>
      <c r="CZ655" s="390"/>
    </row>
    <row r="656" spans="75:104" s="4" customFormat="1">
      <c r="BW656" s="347"/>
      <c r="BX656" s="347"/>
      <c r="BY656" s="347"/>
      <c r="BZ656" s="347"/>
      <c r="CA656" s="347"/>
      <c r="CB656" s="347"/>
      <c r="CC656" s="347"/>
      <c r="CD656" s="347"/>
      <c r="CE656" s="347"/>
      <c r="CF656" s="390"/>
      <c r="CZ656" s="390"/>
    </row>
    <row r="657" spans="75:104" s="4" customFormat="1">
      <c r="BW657" s="347"/>
      <c r="BX657" s="347"/>
      <c r="BY657" s="347"/>
      <c r="BZ657" s="347"/>
      <c r="CA657" s="347"/>
      <c r="CB657" s="347"/>
      <c r="CC657" s="347"/>
      <c r="CD657" s="347"/>
      <c r="CE657" s="347"/>
      <c r="CF657" s="390"/>
      <c r="CZ657" s="390"/>
    </row>
    <row r="658" spans="75:104" s="4" customFormat="1">
      <c r="BW658" s="347"/>
      <c r="BX658" s="347"/>
      <c r="BY658" s="347"/>
      <c r="BZ658" s="347"/>
      <c r="CA658" s="347"/>
      <c r="CB658" s="347"/>
      <c r="CC658" s="347"/>
      <c r="CD658" s="347"/>
      <c r="CE658" s="347"/>
      <c r="CF658" s="390"/>
      <c r="CZ658" s="390"/>
    </row>
    <row r="659" spans="75:104" s="4" customFormat="1">
      <c r="BW659" s="347"/>
      <c r="BX659" s="347"/>
      <c r="BY659" s="347"/>
      <c r="BZ659" s="347"/>
      <c r="CA659" s="347"/>
      <c r="CB659" s="347"/>
      <c r="CC659" s="347"/>
      <c r="CD659" s="347"/>
      <c r="CE659" s="347"/>
      <c r="CF659" s="390"/>
      <c r="CZ659" s="390"/>
    </row>
    <row r="660" spans="75:104" s="4" customFormat="1">
      <c r="BW660" s="347"/>
      <c r="BX660" s="347"/>
      <c r="BY660" s="347"/>
      <c r="BZ660" s="347"/>
      <c r="CA660" s="347"/>
      <c r="CB660" s="347"/>
      <c r="CC660" s="347"/>
      <c r="CD660" s="347"/>
      <c r="CE660" s="347"/>
      <c r="CF660" s="390"/>
      <c r="CZ660" s="390"/>
    </row>
    <row r="661" spans="75:104" s="4" customFormat="1">
      <c r="BW661" s="347"/>
      <c r="BX661" s="347"/>
      <c r="BY661" s="347"/>
      <c r="BZ661" s="347"/>
      <c r="CA661" s="347"/>
      <c r="CB661" s="347"/>
      <c r="CC661" s="347"/>
      <c r="CD661" s="347"/>
      <c r="CE661" s="347"/>
      <c r="CF661" s="390"/>
      <c r="CZ661" s="390"/>
    </row>
    <row r="662" spans="75:104" s="4" customFormat="1">
      <c r="BW662" s="347"/>
      <c r="BX662" s="347"/>
      <c r="BY662" s="347"/>
      <c r="BZ662" s="347"/>
      <c r="CA662" s="347"/>
      <c r="CB662" s="347"/>
      <c r="CC662" s="347"/>
      <c r="CD662" s="347"/>
      <c r="CE662" s="347"/>
      <c r="CF662" s="390"/>
      <c r="CZ662" s="390"/>
    </row>
    <row r="663" spans="75:104" s="4" customFormat="1">
      <c r="BW663" s="347"/>
      <c r="BX663" s="347"/>
      <c r="BY663" s="347"/>
      <c r="BZ663" s="347"/>
      <c r="CA663" s="347"/>
      <c r="CB663" s="347"/>
      <c r="CC663" s="347"/>
      <c r="CD663" s="347"/>
      <c r="CE663" s="347"/>
      <c r="CF663" s="390"/>
      <c r="CZ663" s="390"/>
    </row>
    <row r="664" spans="75:104" s="4" customFormat="1">
      <c r="BW664" s="347"/>
      <c r="BX664" s="347"/>
      <c r="BY664" s="347"/>
      <c r="BZ664" s="347"/>
      <c r="CA664" s="347"/>
      <c r="CB664" s="347"/>
      <c r="CC664" s="347"/>
      <c r="CD664" s="347"/>
      <c r="CE664" s="347"/>
      <c r="CF664" s="390"/>
      <c r="CZ664" s="390"/>
    </row>
    <row r="665" spans="75:104" s="4" customFormat="1">
      <c r="BW665" s="347"/>
      <c r="BX665" s="347"/>
      <c r="BY665" s="347"/>
      <c r="BZ665" s="347"/>
      <c r="CA665" s="347"/>
      <c r="CB665" s="347"/>
      <c r="CC665" s="347"/>
      <c r="CD665" s="347"/>
      <c r="CE665" s="347"/>
      <c r="CF665" s="390"/>
      <c r="CZ665" s="390"/>
    </row>
    <row r="666" spans="75:104" s="4" customFormat="1">
      <c r="BW666" s="347"/>
      <c r="BX666" s="347"/>
      <c r="BY666" s="347"/>
      <c r="BZ666" s="347"/>
      <c r="CA666" s="347"/>
      <c r="CB666" s="347"/>
      <c r="CC666" s="347"/>
      <c r="CD666" s="347"/>
      <c r="CE666" s="347"/>
      <c r="CF666" s="390"/>
      <c r="CZ666" s="390"/>
    </row>
    <row r="667" spans="75:104" s="4" customFormat="1">
      <c r="BW667" s="347"/>
      <c r="BX667" s="347"/>
      <c r="BY667" s="347"/>
      <c r="BZ667" s="347"/>
      <c r="CA667" s="347"/>
      <c r="CB667" s="347"/>
      <c r="CC667" s="347"/>
      <c r="CD667" s="347"/>
      <c r="CE667" s="347"/>
      <c r="CF667" s="390"/>
      <c r="CZ667" s="390"/>
    </row>
    <row r="668" spans="75:104" s="4" customFormat="1">
      <c r="BW668" s="347"/>
      <c r="BX668" s="347"/>
      <c r="BY668" s="347"/>
      <c r="BZ668" s="347"/>
      <c r="CA668" s="347"/>
      <c r="CB668" s="347"/>
      <c r="CC668" s="347"/>
      <c r="CD668" s="347"/>
      <c r="CE668" s="347"/>
      <c r="CF668" s="390"/>
      <c r="CZ668" s="390"/>
    </row>
    <row r="669" spans="75:104" s="4" customFormat="1">
      <c r="BW669" s="347"/>
      <c r="BX669" s="347"/>
      <c r="BY669" s="347"/>
      <c r="BZ669" s="347"/>
      <c r="CA669" s="347"/>
      <c r="CB669" s="347"/>
      <c r="CC669" s="347"/>
      <c r="CD669" s="347"/>
      <c r="CE669" s="347"/>
      <c r="CF669" s="390"/>
      <c r="CZ669" s="390"/>
    </row>
    <row r="670" spans="75:104" s="4" customFormat="1">
      <c r="BW670" s="347"/>
      <c r="BX670" s="347"/>
      <c r="BY670" s="347"/>
      <c r="BZ670" s="347"/>
      <c r="CA670" s="347"/>
      <c r="CB670" s="347"/>
      <c r="CC670" s="347"/>
      <c r="CD670" s="347"/>
      <c r="CE670" s="347"/>
      <c r="CF670" s="390"/>
      <c r="CZ670" s="390"/>
    </row>
    <row r="671" spans="75:104" s="4" customFormat="1">
      <c r="BW671" s="347"/>
      <c r="BX671" s="347"/>
      <c r="BY671" s="347"/>
      <c r="BZ671" s="347"/>
      <c r="CA671" s="347"/>
      <c r="CB671" s="347"/>
      <c r="CC671" s="347"/>
      <c r="CD671" s="347"/>
      <c r="CE671" s="347"/>
      <c r="CF671" s="390"/>
      <c r="CZ671" s="390"/>
    </row>
    <row r="672" spans="75:104" s="4" customFormat="1">
      <c r="BW672" s="347"/>
      <c r="BX672" s="347"/>
      <c r="BY672" s="347"/>
      <c r="BZ672" s="347"/>
      <c r="CA672" s="347"/>
      <c r="CB672" s="347"/>
      <c r="CC672" s="347"/>
      <c r="CD672" s="347"/>
      <c r="CE672" s="347"/>
      <c r="CF672" s="390"/>
      <c r="CZ672" s="390"/>
    </row>
    <row r="673" spans="75:104" s="4" customFormat="1">
      <c r="BW673" s="347"/>
      <c r="BX673" s="347"/>
      <c r="BY673" s="347"/>
      <c r="BZ673" s="347"/>
      <c r="CA673" s="347"/>
      <c r="CB673" s="347"/>
      <c r="CC673" s="347"/>
      <c r="CD673" s="347"/>
      <c r="CE673" s="347"/>
      <c r="CF673" s="390"/>
      <c r="CZ673" s="390"/>
    </row>
    <row r="674" spans="75:104" s="4" customFormat="1">
      <c r="BW674" s="347"/>
      <c r="BX674" s="347"/>
      <c r="BY674" s="347"/>
      <c r="BZ674" s="347"/>
      <c r="CA674" s="347"/>
      <c r="CB674" s="347"/>
      <c r="CC674" s="347"/>
      <c r="CD674" s="347"/>
      <c r="CE674" s="347"/>
      <c r="CF674" s="390"/>
      <c r="CZ674" s="390"/>
    </row>
    <row r="675" spans="75:104" s="4" customFormat="1">
      <c r="BW675" s="347"/>
      <c r="BX675" s="347"/>
      <c r="BY675" s="347"/>
      <c r="BZ675" s="347"/>
      <c r="CA675" s="347"/>
      <c r="CB675" s="347"/>
      <c r="CC675" s="347"/>
      <c r="CD675" s="347"/>
      <c r="CE675" s="347"/>
      <c r="CF675" s="390"/>
      <c r="CZ675" s="390"/>
    </row>
    <row r="676" spans="75:104" s="4" customFormat="1">
      <c r="BW676" s="347"/>
      <c r="BX676" s="347"/>
      <c r="BY676" s="347"/>
      <c r="BZ676" s="347"/>
      <c r="CA676" s="347"/>
      <c r="CB676" s="347"/>
      <c r="CC676" s="347"/>
      <c r="CD676" s="347"/>
      <c r="CE676" s="347"/>
      <c r="CF676" s="390"/>
      <c r="CZ676" s="390"/>
    </row>
    <row r="677" spans="75:104" s="4" customFormat="1">
      <c r="BW677" s="347"/>
      <c r="BX677" s="347"/>
      <c r="BY677" s="347"/>
      <c r="BZ677" s="347"/>
      <c r="CA677" s="347"/>
      <c r="CB677" s="347"/>
      <c r="CC677" s="347"/>
      <c r="CD677" s="347"/>
      <c r="CE677" s="347"/>
      <c r="CF677" s="390"/>
      <c r="CZ677" s="390"/>
    </row>
    <row r="678" spans="75:104" s="4" customFormat="1">
      <c r="BW678" s="347"/>
      <c r="BX678" s="347"/>
      <c r="BY678" s="347"/>
      <c r="BZ678" s="347"/>
      <c r="CA678" s="347"/>
      <c r="CB678" s="347"/>
      <c r="CC678" s="347"/>
      <c r="CD678" s="347"/>
      <c r="CE678" s="347"/>
      <c r="CF678" s="390"/>
      <c r="CZ678" s="390"/>
    </row>
    <row r="679" spans="75:104" s="4" customFormat="1">
      <c r="BW679" s="347"/>
      <c r="BX679" s="347"/>
      <c r="BY679" s="347"/>
      <c r="BZ679" s="347"/>
      <c r="CA679" s="347"/>
      <c r="CB679" s="347"/>
      <c r="CC679" s="347"/>
      <c r="CD679" s="347"/>
      <c r="CE679" s="347"/>
      <c r="CF679" s="390"/>
      <c r="CZ679" s="390"/>
    </row>
    <row r="680" spans="75:104" s="4" customFormat="1">
      <c r="BW680" s="347"/>
      <c r="BX680" s="347"/>
      <c r="BY680" s="347"/>
      <c r="BZ680" s="347"/>
      <c r="CA680" s="347"/>
      <c r="CB680" s="347"/>
      <c r="CC680" s="347"/>
      <c r="CD680" s="347"/>
      <c r="CE680" s="347"/>
      <c r="CF680" s="390"/>
      <c r="CZ680" s="390"/>
    </row>
    <row r="681" spans="75:104" s="4" customFormat="1">
      <c r="BW681" s="347"/>
      <c r="BX681" s="347"/>
      <c r="BY681" s="347"/>
      <c r="BZ681" s="347"/>
      <c r="CA681" s="347"/>
      <c r="CB681" s="347"/>
      <c r="CC681" s="347"/>
      <c r="CD681" s="347"/>
      <c r="CE681" s="347"/>
      <c r="CF681" s="390"/>
      <c r="CZ681" s="390"/>
    </row>
    <row r="682" spans="75:104" s="4" customFormat="1">
      <c r="BW682" s="347"/>
      <c r="BX682" s="347"/>
      <c r="BY682" s="347"/>
      <c r="BZ682" s="347"/>
      <c r="CA682" s="347"/>
      <c r="CB682" s="347"/>
      <c r="CC682" s="347"/>
      <c r="CD682" s="347"/>
      <c r="CE682" s="347"/>
      <c r="CF682" s="390"/>
      <c r="CZ682" s="390"/>
    </row>
    <row r="683" spans="75:104" s="4" customFormat="1">
      <c r="BW683" s="347"/>
      <c r="BX683" s="347"/>
      <c r="BY683" s="347"/>
      <c r="BZ683" s="347"/>
      <c r="CA683" s="347"/>
      <c r="CB683" s="347"/>
      <c r="CC683" s="347"/>
      <c r="CD683" s="347"/>
      <c r="CE683" s="347"/>
      <c r="CF683" s="390"/>
      <c r="CZ683" s="390"/>
    </row>
    <row r="684" spans="75:104" s="4" customFormat="1">
      <c r="BW684" s="347"/>
      <c r="BX684" s="347"/>
      <c r="BY684" s="347"/>
      <c r="BZ684" s="347"/>
      <c r="CA684" s="347"/>
      <c r="CB684" s="347"/>
      <c r="CC684" s="347"/>
      <c r="CD684" s="347"/>
      <c r="CE684" s="347"/>
      <c r="CF684" s="390"/>
      <c r="CZ684" s="390"/>
    </row>
    <row r="685" spans="75:104" s="4" customFormat="1">
      <c r="BW685" s="347"/>
      <c r="BX685" s="347"/>
      <c r="BY685" s="347"/>
      <c r="BZ685" s="347"/>
      <c r="CA685" s="347"/>
      <c r="CB685" s="347"/>
      <c r="CC685" s="347"/>
      <c r="CD685" s="347"/>
      <c r="CE685" s="347"/>
      <c r="CF685" s="390"/>
      <c r="CZ685" s="390"/>
    </row>
    <row r="686" spans="75:104" s="4" customFormat="1">
      <c r="BW686" s="347"/>
      <c r="BX686" s="347"/>
      <c r="BY686" s="347"/>
      <c r="BZ686" s="347"/>
      <c r="CA686" s="347"/>
      <c r="CB686" s="347"/>
      <c r="CC686" s="347"/>
      <c r="CD686" s="347"/>
      <c r="CE686" s="347"/>
      <c r="CF686" s="390"/>
      <c r="CZ686" s="390"/>
    </row>
    <row r="687" spans="75:104" s="4" customFormat="1">
      <c r="BW687" s="347"/>
      <c r="BX687" s="347"/>
      <c r="BY687" s="347"/>
      <c r="BZ687" s="347"/>
      <c r="CA687" s="347"/>
      <c r="CB687" s="347"/>
      <c r="CC687" s="347"/>
      <c r="CD687" s="347"/>
      <c r="CE687" s="347"/>
      <c r="CF687" s="390"/>
      <c r="CZ687" s="390"/>
    </row>
    <row r="688" spans="75:104" s="4" customFormat="1">
      <c r="BW688" s="347"/>
      <c r="BX688" s="347"/>
      <c r="BY688" s="347"/>
      <c r="BZ688" s="347"/>
      <c r="CA688" s="347"/>
      <c r="CB688" s="347"/>
      <c r="CC688" s="347"/>
      <c r="CD688" s="347"/>
      <c r="CE688" s="347"/>
      <c r="CF688" s="390"/>
      <c r="CZ688" s="390"/>
    </row>
    <row r="689" spans="75:104" s="4" customFormat="1">
      <c r="BW689" s="347"/>
      <c r="BX689" s="347"/>
      <c r="BY689" s="347"/>
      <c r="BZ689" s="347"/>
      <c r="CA689" s="347"/>
      <c r="CB689" s="347"/>
      <c r="CC689" s="347"/>
      <c r="CD689" s="347"/>
      <c r="CE689" s="347"/>
      <c r="CF689" s="390"/>
      <c r="CZ689" s="390"/>
    </row>
    <row r="690" spans="75:104" s="4" customFormat="1">
      <c r="BW690" s="347"/>
      <c r="BX690" s="347"/>
      <c r="BY690" s="347"/>
      <c r="BZ690" s="347"/>
      <c r="CA690" s="347"/>
      <c r="CB690" s="347"/>
      <c r="CC690" s="347"/>
      <c r="CD690" s="347"/>
      <c r="CE690" s="347"/>
      <c r="CF690" s="390"/>
      <c r="CZ690" s="390"/>
    </row>
    <row r="691" spans="75:104" s="4" customFormat="1">
      <c r="BW691" s="347"/>
      <c r="BX691" s="347"/>
      <c r="BY691" s="347"/>
      <c r="BZ691" s="347"/>
      <c r="CA691" s="347"/>
      <c r="CB691" s="347"/>
      <c r="CC691" s="347"/>
      <c r="CD691" s="347"/>
      <c r="CE691" s="347"/>
      <c r="CF691" s="390"/>
      <c r="CZ691" s="390"/>
    </row>
    <row r="692" spans="75:104" s="4" customFormat="1">
      <c r="BW692" s="347"/>
      <c r="BX692" s="347"/>
      <c r="BY692" s="347"/>
      <c r="BZ692" s="347"/>
      <c r="CA692" s="347"/>
      <c r="CB692" s="347"/>
      <c r="CC692" s="347"/>
      <c r="CD692" s="347"/>
      <c r="CE692" s="347"/>
      <c r="CF692" s="390"/>
      <c r="CZ692" s="390"/>
    </row>
    <row r="693" spans="75:104" s="4" customFormat="1">
      <c r="BW693" s="347"/>
      <c r="BX693" s="347"/>
      <c r="BY693" s="347"/>
      <c r="BZ693" s="347"/>
      <c r="CA693" s="347"/>
      <c r="CB693" s="347"/>
      <c r="CC693" s="347"/>
      <c r="CD693" s="347"/>
      <c r="CE693" s="347"/>
      <c r="CF693" s="390"/>
      <c r="CZ693" s="390"/>
    </row>
    <row r="694" spans="75:104" s="4" customFormat="1">
      <c r="BW694" s="347"/>
      <c r="BX694" s="347"/>
      <c r="BY694" s="347"/>
      <c r="BZ694" s="347"/>
      <c r="CA694" s="347"/>
      <c r="CB694" s="347"/>
      <c r="CC694" s="347"/>
      <c r="CD694" s="347"/>
      <c r="CE694" s="347"/>
      <c r="CF694" s="390"/>
      <c r="CZ694" s="390"/>
    </row>
    <row r="695" spans="75:104" s="4" customFormat="1">
      <c r="BW695" s="347"/>
      <c r="BX695" s="347"/>
      <c r="BY695" s="347"/>
      <c r="BZ695" s="347"/>
      <c r="CA695" s="347"/>
      <c r="CB695" s="347"/>
      <c r="CC695" s="347"/>
      <c r="CD695" s="347"/>
      <c r="CE695" s="347"/>
      <c r="CF695" s="390"/>
      <c r="CZ695" s="390"/>
    </row>
    <row r="696" spans="75:104" s="4" customFormat="1">
      <c r="BW696" s="347"/>
      <c r="BX696" s="347"/>
      <c r="BY696" s="347"/>
      <c r="BZ696" s="347"/>
      <c r="CA696" s="347"/>
      <c r="CB696" s="347"/>
      <c r="CC696" s="347"/>
      <c r="CD696" s="347"/>
      <c r="CE696" s="347"/>
      <c r="CF696" s="390"/>
      <c r="CZ696" s="390"/>
    </row>
    <row r="697" spans="75:104" s="4" customFormat="1">
      <c r="BW697" s="347"/>
      <c r="BX697" s="347"/>
      <c r="BY697" s="347"/>
      <c r="BZ697" s="347"/>
      <c r="CA697" s="347"/>
      <c r="CB697" s="347"/>
      <c r="CC697" s="347"/>
      <c r="CD697" s="347"/>
      <c r="CE697" s="347"/>
      <c r="CF697" s="390"/>
      <c r="CZ697" s="390"/>
    </row>
    <row r="698" spans="75:104" s="4" customFormat="1">
      <c r="BW698" s="347"/>
      <c r="BX698" s="347"/>
      <c r="BY698" s="347"/>
      <c r="BZ698" s="347"/>
      <c r="CA698" s="347"/>
      <c r="CB698" s="347"/>
      <c r="CC698" s="347"/>
      <c r="CD698" s="347"/>
      <c r="CE698" s="347"/>
      <c r="CF698" s="390"/>
      <c r="CZ698" s="390"/>
    </row>
    <row r="699" spans="75:104" s="4" customFormat="1">
      <c r="BW699" s="347"/>
      <c r="BX699" s="347"/>
      <c r="BY699" s="347"/>
      <c r="BZ699" s="347"/>
      <c r="CA699" s="347"/>
      <c r="CB699" s="347"/>
      <c r="CC699" s="347"/>
      <c r="CD699" s="347"/>
      <c r="CE699" s="347"/>
      <c r="CF699" s="390"/>
      <c r="CZ699" s="390"/>
    </row>
    <row r="700" spans="75:104" s="4" customFormat="1">
      <c r="BW700" s="347"/>
      <c r="BX700" s="347"/>
      <c r="BY700" s="347"/>
      <c r="BZ700" s="347"/>
      <c r="CA700" s="347"/>
      <c r="CB700" s="347"/>
      <c r="CC700" s="347"/>
      <c r="CD700" s="347"/>
      <c r="CE700" s="347"/>
      <c r="CF700" s="390"/>
      <c r="CZ700" s="390"/>
    </row>
    <row r="701" spans="75:104" s="4" customFormat="1">
      <c r="BW701" s="347"/>
      <c r="BX701" s="347"/>
      <c r="BY701" s="347"/>
      <c r="BZ701" s="347"/>
      <c r="CA701" s="347"/>
      <c r="CB701" s="347"/>
      <c r="CC701" s="347"/>
      <c r="CD701" s="347"/>
      <c r="CE701" s="347"/>
      <c r="CF701" s="390"/>
      <c r="CZ701" s="390"/>
    </row>
    <row r="702" spans="75:104" s="4" customFormat="1">
      <c r="BW702" s="347"/>
      <c r="BX702" s="347"/>
      <c r="BY702" s="347"/>
      <c r="BZ702" s="347"/>
      <c r="CA702" s="347"/>
      <c r="CB702" s="347"/>
      <c r="CC702" s="347"/>
      <c r="CD702" s="347"/>
      <c r="CE702" s="347"/>
      <c r="CF702" s="390"/>
      <c r="CZ702" s="390"/>
    </row>
    <row r="703" spans="75:104" s="4" customFormat="1">
      <c r="BW703" s="347"/>
      <c r="BX703" s="347"/>
      <c r="BY703" s="347"/>
      <c r="BZ703" s="347"/>
      <c r="CA703" s="347"/>
      <c r="CB703" s="347"/>
      <c r="CC703" s="347"/>
      <c r="CD703" s="347"/>
      <c r="CE703" s="347"/>
      <c r="CF703" s="390"/>
      <c r="CZ703" s="390"/>
    </row>
    <row r="704" spans="75:104" s="4" customFormat="1">
      <c r="BW704" s="347"/>
      <c r="BX704" s="347"/>
      <c r="BY704" s="347"/>
      <c r="BZ704" s="347"/>
      <c r="CA704" s="347"/>
      <c r="CB704" s="347"/>
      <c r="CC704" s="347"/>
      <c r="CD704" s="347"/>
      <c r="CE704" s="347"/>
      <c r="CF704" s="390"/>
      <c r="CZ704" s="390"/>
    </row>
    <row r="705" spans="75:104" s="4" customFormat="1">
      <c r="BW705" s="347"/>
      <c r="BX705" s="347"/>
      <c r="BY705" s="347"/>
      <c r="BZ705" s="347"/>
      <c r="CA705" s="347"/>
      <c r="CB705" s="347"/>
      <c r="CC705" s="347"/>
      <c r="CD705" s="347"/>
      <c r="CE705" s="347"/>
      <c r="CF705" s="390"/>
      <c r="CZ705" s="390"/>
    </row>
    <row r="706" spans="75:104" s="4" customFormat="1">
      <c r="BW706" s="347"/>
      <c r="BX706" s="347"/>
      <c r="BY706" s="347"/>
      <c r="BZ706" s="347"/>
      <c r="CA706" s="347"/>
      <c r="CB706" s="347"/>
      <c r="CC706" s="347"/>
      <c r="CD706" s="347"/>
      <c r="CE706" s="347"/>
      <c r="CF706" s="390"/>
      <c r="CZ706" s="390"/>
    </row>
    <row r="707" spans="75:104" s="4" customFormat="1">
      <c r="BW707" s="347"/>
      <c r="BX707" s="347"/>
      <c r="BY707" s="347"/>
      <c r="BZ707" s="347"/>
      <c r="CA707" s="347"/>
      <c r="CB707" s="347"/>
      <c r="CC707" s="347"/>
      <c r="CD707" s="347"/>
      <c r="CE707" s="347"/>
      <c r="CF707" s="390"/>
      <c r="CZ707" s="390"/>
    </row>
    <row r="708" spans="75:104" s="4" customFormat="1">
      <c r="BW708" s="347"/>
      <c r="BX708" s="347"/>
      <c r="BY708" s="347"/>
      <c r="BZ708" s="347"/>
      <c r="CA708" s="347"/>
      <c r="CB708" s="347"/>
      <c r="CC708" s="347"/>
      <c r="CD708" s="347"/>
      <c r="CE708" s="347"/>
      <c r="CF708" s="390"/>
      <c r="CZ708" s="390"/>
    </row>
    <row r="709" spans="75:104" s="4" customFormat="1">
      <c r="BW709" s="347"/>
      <c r="BX709" s="347"/>
      <c r="BY709" s="347"/>
      <c r="BZ709" s="347"/>
      <c r="CA709" s="347"/>
      <c r="CB709" s="347"/>
      <c r="CC709" s="347"/>
      <c r="CD709" s="347"/>
      <c r="CE709" s="347"/>
      <c r="CF709" s="390"/>
      <c r="CZ709" s="390"/>
    </row>
    <row r="710" spans="75:104" s="4" customFormat="1">
      <c r="BW710" s="347"/>
      <c r="BX710" s="347"/>
      <c r="BY710" s="347"/>
      <c r="BZ710" s="347"/>
      <c r="CA710" s="347"/>
      <c r="CB710" s="347"/>
      <c r="CC710" s="347"/>
      <c r="CD710" s="347"/>
      <c r="CE710" s="347"/>
      <c r="CF710" s="390"/>
      <c r="CZ710" s="390"/>
    </row>
    <row r="711" spans="75:104" s="4" customFormat="1">
      <c r="BW711" s="347"/>
      <c r="BX711" s="347"/>
      <c r="BY711" s="347"/>
      <c r="BZ711" s="347"/>
      <c r="CA711" s="347"/>
      <c r="CB711" s="347"/>
      <c r="CC711" s="347"/>
      <c r="CD711" s="347"/>
      <c r="CE711" s="347"/>
      <c r="CF711" s="390"/>
      <c r="CZ711" s="390"/>
    </row>
    <row r="712" spans="75:104" s="4" customFormat="1">
      <c r="BW712" s="347"/>
      <c r="BX712" s="347"/>
      <c r="BY712" s="347"/>
      <c r="BZ712" s="347"/>
      <c r="CA712" s="347"/>
      <c r="CB712" s="347"/>
      <c r="CC712" s="347"/>
      <c r="CD712" s="347"/>
      <c r="CE712" s="347"/>
      <c r="CF712" s="390"/>
      <c r="CZ712" s="390"/>
    </row>
    <row r="713" spans="75:104" s="4" customFormat="1">
      <c r="BW713" s="347"/>
      <c r="BX713" s="347"/>
      <c r="BY713" s="347"/>
      <c r="BZ713" s="347"/>
      <c r="CA713" s="347"/>
      <c r="CB713" s="347"/>
      <c r="CC713" s="347"/>
      <c r="CD713" s="347"/>
      <c r="CE713" s="347"/>
      <c r="CF713" s="390"/>
      <c r="CZ713" s="390"/>
    </row>
    <row r="714" spans="75:104" s="4" customFormat="1">
      <c r="BW714" s="347"/>
      <c r="BX714" s="347"/>
      <c r="BY714" s="347"/>
      <c r="BZ714" s="347"/>
      <c r="CA714" s="347"/>
      <c r="CB714" s="347"/>
      <c r="CC714" s="347"/>
      <c r="CD714" s="347"/>
      <c r="CE714" s="347"/>
      <c r="CF714" s="390"/>
      <c r="CZ714" s="390"/>
    </row>
    <row r="715" spans="75:104" s="4" customFormat="1">
      <c r="BW715" s="347"/>
      <c r="BX715" s="347"/>
      <c r="BY715" s="347"/>
      <c r="BZ715" s="347"/>
      <c r="CA715" s="347"/>
      <c r="CB715" s="347"/>
      <c r="CC715" s="347"/>
      <c r="CD715" s="347"/>
      <c r="CE715" s="347"/>
      <c r="CF715" s="390"/>
      <c r="CZ715" s="390"/>
    </row>
    <row r="716" spans="75:104" s="4" customFormat="1">
      <c r="BW716" s="347"/>
      <c r="BX716" s="347"/>
      <c r="BY716" s="347"/>
      <c r="BZ716" s="347"/>
      <c r="CA716" s="347"/>
      <c r="CB716" s="347"/>
      <c r="CC716" s="347"/>
      <c r="CD716" s="347"/>
      <c r="CE716" s="347"/>
      <c r="CF716" s="390"/>
      <c r="CZ716" s="390"/>
    </row>
    <row r="717" spans="75:104" s="4" customFormat="1">
      <c r="BW717" s="347"/>
      <c r="BX717" s="347"/>
      <c r="BY717" s="347"/>
      <c r="BZ717" s="347"/>
      <c r="CA717" s="347"/>
      <c r="CB717" s="347"/>
      <c r="CC717" s="347"/>
      <c r="CD717" s="347"/>
      <c r="CE717" s="347"/>
      <c r="CF717" s="390"/>
      <c r="CZ717" s="390"/>
    </row>
    <row r="718" spans="75:104" s="4" customFormat="1">
      <c r="BW718" s="347"/>
      <c r="BX718" s="347"/>
      <c r="BY718" s="347"/>
      <c r="BZ718" s="347"/>
      <c r="CA718" s="347"/>
      <c r="CB718" s="347"/>
      <c r="CC718" s="347"/>
      <c r="CD718" s="347"/>
      <c r="CE718" s="347"/>
      <c r="CF718" s="390"/>
      <c r="CZ718" s="390"/>
    </row>
    <row r="719" spans="75:104" s="4" customFormat="1">
      <c r="BW719" s="347"/>
      <c r="BX719" s="347"/>
      <c r="BY719" s="347"/>
      <c r="BZ719" s="347"/>
      <c r="CA719" s="347"/>
      <c r="CB719" s="347"/>
      <c r="CC719" s="347"/>
      <c r="CD719" s="347"/>
      <c r="CE719" s="347"/>
      <c r="CF719" s="390"/>
      <c r="CZ719" s="390"/>
    </row>
    <row r="720" spans="75:104" s="4" customFormat="1">
      <c r="BW720" s="347"/>
      <c r="BX720" s="347"/>
      <c r="BY720" s="347"/>
      <c r="BZ720" s="347"/>
      <c r="CA720" s="347"/>
      <c r="CB720" s="347"/>
      <c r="CC720" s="347"/>
      <c r="CD720" s="347"/>
      <c r="CE720" s="347"/>
      <c r="CF720" s="390"/>
      <c r="CZ720" s="390"/>
    </row>
    <row r="721" spans="75:104" s="4" customFormat="1">
      <c r="BW721" s="347"/>
      <c r="BX721" s="347"/>
      <c r="BY721" s="347"/>
      <c r="BZ721" s="347"/>
      <c r="CA721" s="347"/>
      <c r="CB721" s="347"/>
      <c r="CC721" s="347"/>
      <c r="CD721" s="347"/>
      <c r="CE721" s="347"/>
      <c r="CF721" s="390"/>
      <c r="CZ721" s="390"/>
    </row>
    <row r="722" spans="75:104" s="4" customFormat="1">
      <c r="BW722" s="347"/>
      <c r="BX722" s="347"/>
      <c r="BY722" s="347"/>
      <c r="BZ722" s="347"/>
      <c r="CA722" s="347"/>
      <c r="CB722" s="347"/>
      <c r="CC722" s="347"/>
      <c r="CD722" s="347"/>
      <c r="CE722" s="347"/>
      <c r="CF722" s="390"/>
      <c r="CZ722" s="390"/>
    </row>
    <row r="723" spans="75:104" s="4" customFormat="1">
      <c r="BW723" s="347"/>
      <c r="BX723" s="347"/>
      <c r="BY723" s="347"/>
      <c r="BZ723" s="347"/>
      <c r="CA723" s="347"/>
      <c r="CB723" s="347"/>
      <c r="CC723" s="347"/>
      <c r="CD723" s="347"/>
      <c r="CE723" s="347"/>
      <c r="CF723" s="390"/>
      <c r="CZ723" s="390"/>
    </row>
    <row r="724" spans="75:104" s="4" customFormat="1">
      <c r="BW724" s="347"/>
      <c r="BX724" s="347"/>
      <c r="BY724" s="347"/>
      <c r="BZ724" s="347"/>
      <c r="CA724" s="347"/>
      <c r="CB724" s="347"/>
      <c r="CC724" s="347"/>
      <c r="CD724" s="347"/>
      <c r="CE724" s="347"/>
      <c r="CF724" s="390"/>
      <c r="CZ724" s="390"/>
    </row>
    <row r="725" spans="75:104" s="4" customFormat="1">
      <c r="BW725" s="347"/>
      <c r="BX725" s="347"/>
      <c r="BY725" s="347"/>
      <c r="BZ725" s="347"/>
      <c r="CA725" s="347"/>
      <c r="CB725" s="347"/>
      <c r="CC725" s="347"/>
      <c r="CD725" s="347"/>
      <c r="CE725" s="347"/>
      <c r="CF725" s="390"/>
      <c r="CZ725" s="390"/>
    </row>
    <row r="726" spans="75:104" s="4" customFormat="1">
      <c r="BW726" s="347"/>
      <c r="BX726" s="347"/>
      <c r="BY726" s="347"/>
      <c r="BZ726" s="347"/>
      <c r="CA726" s="347"/>
      <c r="CB726" s="347"/>
      <c r="CC726" s="347"/>
      <c r="CD726" s="347"/>
      <c r="CE726" s="347"/>
      <c r="CF726" s="390"/>
      <c r="CZ726" s="390"/>
    </row>
    <row r="727" spans="75:104" s="4" customFormat="1">
      <c r="BW727" s="347"/>
      <c r="BX727" s="347"/>
      <c r="BY727" s="347"/>
      <c r="BZ727" s="347"/>
      <c r="CA727" s="347"/>
      <c r="CB727" s="347"/>
      <c r="CC727" s="347"/>
      <c r="CD727" s="347"/>
      <c r="CE727" s="347"/>
      <c r="CF727" s="390"/>
      <c r="CZ727" s="390"/>
    </row>
    <row r="728" spans="75:104" s="4" customFormat="1">
      <c r="BW728" s="347"/>
      <c r="BX728" s="347"/>
      <c r="BY728" s="347"/>
      <c r="BZ728" s="347"/>
      <c r="CA728" s="347"/>
      <c r="CB728" s="347"/>
      <c r="CC728" s="347"/>
      <c r="CD728" s="347"/>
      <c r="CE728" s="347"/>
      <c r="CF728" s="390"/>
      <c r="CZ728" s="390"/>
    </row>
    <row r="729" spans="75:104" s="4" customFormat="1">
      <c r="BW729" s="347"/>
      <c r="BX729" s="347"/>
      <c r="BY729" s="347"/>
      <c r="BZ729" s="347"/>
      <c r="CA729" s="347"/>
      <c r="CB729" s="347"/>
      <c r="CC729" s="347"/>
      <c r="CD729" s="347"/>
      <c r="CE729" s="347"/>
      <c r="CF729" s="390"/>
      <c r="CZ729" s="390"/>
    </row>
    <row r="730" spans="75:104" s="4" customFormat="1">
      <c r="BW730" s="347"/>
      <c r="BX730" s="347"/>
      <c r="BY730" s="347"/>
      <c r="BZ730" s="347"/>
      <c r="CA730" s="347"/>
      <c r="CB730" s="347"/>
      <c r="CC730" s="347"/>
      <c r="CD730" s="347"/>
      <c r="CE730" s="347"/>
      <c r="CF730" s="390"/>
      <c r="CZ730" s="390"/>
    </row>
    <row r="731" spans="75:104" s="4" customFormat="1">
      <c r="BW731" s="347"/>
      <c r="BX731" s="347"/>
      <c r="BY731" s="347"/>
      <c r="BZ731" s="347"/>
      <c r="CA731" s="347"/>
      <c r="CB731" s="347"/>
      <c r="CC731" s="347"/>
      <c r="CD731" s="347"/>
      <c r="CE731" s="347"/>
      <c r="CF731" s="390"/>
      <c r="CZ731" s="390"/>
    </row>
    <row r="732" spans="75:104" s="4" customFormat="1">
      <c r="BW732" s="347"/>
      <c r="BX732" s="347"/>
      <c r="BY732" s="347"/>
      <c r="BZ732" s="347"/>
      <c r="CA732" s="347"/>
      <c r="CB732" s="347"/>
      <c r="CC732" s="347"/>
      <c r="CD732" s="347"/>
      <c r="CE732" s="347"/>
      <c r="CF732" s="390"/>
      <c r="CZ732" s="390"/>
    </row>
    <row r="733" spans="75:104" s="4" customFormat="1">
      <c r="BW733" s="347"/>
      <c r="BX733" s="347"/>
      <c r="BY733" s="347"/>
      <c r="BZ733" s="347"/>
      <c r="CA733" s="347"/>
      <c r="CB733" s="347"/>
      <c r="CC733" s="347"/>
      <c r="CD733" s="347"/>
      <c r="CE733" s="347"/>
      <c r="CF733" s="390"/>
      <c r="CZ733" s="390"/>
    </row>
    <row r="734" spans="75:104" s="4" customFormat="1">
      <c r="BW734" s="347"/>
      <c r="BX734" s="347"/>
      <c r="BY734" s="347"/>
      <c r="BZ734" s="347"/>
      <c r="CA734" s="347"/>
      <c r="CB734" s="347"/>
      <c r="CC734" s="347"/>
      <c r="CD734" s="347"/>
      <c r="CE734" s="347"/>
      <c r="CF734" s="390"/>
      <c r="CZ734" s="390"/>
    </row>
    <row r="735" spans="75:104" s="4" customFormat="1">
      <c r="BW735" s="347"/>
      <c r="BX735" s="347"/>
      <c r="BY735" s="347"/>
      <c r="BZ735" s="347"/>
      <c r="CA735" s="347"/>
      <c r="CB735" s="347"/>
      <c r="CC735" s="347"/>
      <c r="CD735" s="347"/>
      <c r="CE735" s="347"/>
      <c r="CF735" s="390"/>
      <c r="CZ735" s="390"/>
    </row>
    <row r="736" spans="75:104" s="4" customFormat="1">
      <c r="BW736" s="347"/>
      <c r="BX736" s="347"/>
      <c r="BY736" s="347"/>
      <c r="BZ736" s="347"/>
      <c r="CA736" s="347"/>
      <c r="CB736" s="347"/>
      <c r="CC736" s="347"/>
      <c r="CD736" s="347"/>
      <c r="CE736" s="347"/>
      <c r="CF736" s="390"/>
      <c r="CZ736" s="390"/>
    </row>
    <row r="737" spans="75:104" s="4" customFormat="1">
      <c r="BW737" s="347"/>
      <c r="BX737" s="347"/>
      <c r="BY737" s="347"/>
      <c r="BZ737" s="347"/>
      <c r="CA737" s="347"/>
      <c r="CB737" s="347"/>
      <c r="CC737" s="347"/>
      <c r="CD737" s="347"/>
      <c r="CE737" s="347"/>
      <c r="CF737" s="390"/>
      <c r="CZ737" s="390"/>
    </row>
    <row r="738" spans="75:104" s="4" customFormat="1">
      <c r="BW738" s="347"/>
      <c r="BX738" s="347"/>
      <c r="BY738" s="347"/>
      <c r="BZ738" s="347"/>
      <c r="CA738" s="347"/>
      <c r="CB738" s="347"/>
      <c r="CC738" s="347"/>
      <c r="CD738" s="347"/>
      <c r="CE738" s="347"/>
      <c r="CF738" s="390"/>
      <c r="CZ738" s="390"/>
    </row>
    <row r="739" spans="75:104" s="4" customFormat="1">
      <c r="BW739" s="347"/>
      <c r="BX739" s="347"/>
      <c r="BY739" s="347"/>
      <c r="BZ739" s="347"/>
      <c r="CA739" s="347"/>
      <c r="CB739" s="347"/>
      <c r="CC739" s="347"/>
      <c r="CD739" s="347"/>
      <c r="CE739" s="347"/>
      <c r="CF739" s="390"/>
      <c r="CZ739" s="390"/>
    </row>
    <row r="740" spans="75:104" s="4" customFormat="1">
      <c r="BW740" s="347"/>
      <c r="BX740" s="347"/>
      <c r="BY740" s="347"/>
      <c r="BZ740" s="347"/>
      <c r="CA740" s="347"/>
      <c r="CB740" s="347"/>
      <c r="CC740" s="347"/>
      <c r="CD740" s="347"/>
      <c r="CE740" s="347"/>
      <c r="CF740" s="390"/>
      <c r="CZ740" s="390"/>
    </row>
    <row r="741" spans="75:104" s="4" customFormat="1">
      <c r="BW741" s="347"/>
      <c r="BX741" s="347"/>
      <c r="BY741" s="347"/>
      <c r="BZ741" s="347"/>
      <c r="CA741" s="347"/>
      <c r="CB741" s="347"/>
      <c r="CC741" s="347"/>
      <c r="CD741" s="347"/>
      <c r="CE741" s="347"/>
      <c r="CF741" s="390"/>
      <c r="CZ741" s="390"/>
    </row>
    <row r="742" spans="75:104" s="4" customFormat="1">
      <c r="BW742" s="347"/>
      <c r="BX742" s="347"/>
      <c r="BY742" s="347"/>
      <c r="BZ742" s="347"/>
      <c r="CA742" s="347"/>
      <c r="CB742" s="347"/>
      <c r="CC742" s="347"/>
      <c r="CD742" s="347"/>
      <c r="CE742" s="347"/>
      <c r="CF742" s="390"/>
      <c r="CZ742" s="390"/>
    </row>
    <row r="743" spans="75:104" s="4" customFormat="1">
      <c r="BW743" s="347"/>
      <c r="BX743" s="347"/>
      <c r="BY743" s="347"/>
      <c r="BZ743" s="347"/>
      <c r="CA743" s="347"/>
      <c r="CB743" s="347"/>
      <c r="CC743" s="347"/>
      <c r="CD743" s="347"/>
      <c r="CE743" s="347"/>
      <c r="CF743" s="390"/>
      <c r="CZ743" s="390"/>
    </row>
    <row r="744" spans="75:104" s="4" customFormat="1">
      <c r="BW744" s="347"/>
      <c r="BX744" s="347"/>
      <c r="BY744" s="347"/>
      <c r="BZ744" s="347"/>
      <c r="CA744" s="347"/>
      <c r="CB744" s="347"/>
      <c r="CC744" s="347"/>
      <c r="CD744" s="347"/>
      <c r="CE744" s="347"/>
      <c r="CF744" s="390"/>
      <c r="CZ744" s="390"/>
    </row>
    <row r="745" spans="75:104" s="4" customFormat="1">
      <c r="BW745" s="347"/>
      <c r="BX745" s="347"/>
      <c r="BY745" s="347"/>
      <c r="BZ745" s="347"/>
      <c r="CA745" s="347"/>
      <c r="CB745" s="347"/>
      <c r="CC745" s="347"/>
      <c r="CD745" s="347"/>
      <c r="CE745" s="347"/>
      <c r="CF745" s="390"/>
      <c r="CZ745" s="390"/>
    </row>
    <row r="746" spans="75:104" s="4" customFormat="1">
      <c r="BW746" s="347"/>
      <c r="BX746" s="347"/>
      <c r="BY746" s="347"/>
      <c r="BZ746" s="347"/>
      <c r="CA746" s="347"/>
      <c r="CB746" s="347"/>
      <c r="CC746" s="347"/>
      <c r="CD746" s="347"/>
      <c r="CE746" s="347"/>
      <c r="CF746" s="390"/>
      <c r="CZ746" s="390"/>
    </row>
    <row r="747" spans="75:104" s="4" customFormat="1">
      <c r="BW747" s="347"/>
      <c r="BX747" s="347"/>
      <c r="BY747" s="347"/>
      <c r="BZ747" s="347"/>
      <c r="CA747" s="347"/>
      <c r="CB747" s="347"/>
      <c r="CC747" s="347"/>
      <c r="CD747" s="347"/>
      <c r="CE747" s="347"/>
      <c r="CF747" s="390"/>
      <c r="CZ747" s="390"/>
    </row>
    <row r="748" spans="75:104" s="4" customFormat="1">
      <c r="BW748" s="347"/>
      <c r="BX748" s="347"/>
      <c r="BY748" s="347"/>
      <c r="BZ748" s="347"/>
      <c r="CA748" s="347"/>
      <c r="CB748" s="347"/>
      <c r="CC748" s="347"/>
      <c r="CD748" s="347"/>
      <c r="CE748" s="347"/>
      <c r="CF748" s="390"/>
      <c r="CZ748" s="390"/>
    </row>
    <row r="749" spans="75:104" s="4" customFormat="1">
      <c r="BW749" s="347"/>
      <c r="BX749" s="347"/>
      <c r="BY749" s="347"/>
      <c r="BZ749" s="347"/>
      <c r="CA749" s="347"/>
      <c r="CB749" s="347"/>
      <c r="CC749" s="347"/>
      <c r="CD749" s="347"/>
      <c r="CE749" s="347"/>
      <c r="CF749" s="390"/>
      <c r="CZ749" s="390"/>
    </row>
    <row r="750" spans="75:104" s="4" customFormat="1">
      <c r="BW750" s="347"/>
      <c r="BX750" s="347"/>
      <c r="BY750" s="347"/>
      <c r="BZ750" s="347"/>
      <c r="CA750" s="347"/>
      <c r="CB750" s="347"/>
      <c r="CC750" s="347"/>
      <c r="CD750" s="347"/>
      <c r="CE750" s="347"/>
      <c r="CF750" s="390"/>
      <c r="CZ750" s="390"/>
    </row>
    <row r="751" spans="75:104" s="4" customFormat="1">
      <c r="BW751" s="347"/>
      <c r="BX751" s="347"/>
      <c r="BY751" s="347"/>
      <c r="BZ751" s="347"/>
      <c r="CA751" s="347"/>
      <c r="CB751" s="347"/>
      <c r="CC751" s="347"/>
      <c r="CD751" s="347"/>
      <c r="CE751" s="347"/>
      <c r="CF751" s="390"/>
      <c r="CZ751" s="390"/>
    </row>
    <row r="752" spans="75:104" s="4" customFormat="1">
      <c r="BW752" s="347"/>
      <c r="BX752" s="347"/>
      <c r="BY752" s="347"/>
      <c r="BZ752" s="347"/>
      <c r="CA752" s="347"/>
      <c r="CB752" s="347"/>
      <c r="CC752" s="347"/>
      <c r="CD752" s="347"/>
      <c r="CE752" s="347"/>
      <c r="CF752" s="390"/>
      <c r="CZ752" s="390"/>
    </row>
    <row r="753" spans="75:104" s="4" customFormat="1">
      <c r="BW753" s="347"/>
      <c r="BX753" s="347"/>
      <c r="BY753" s="347"/>
      <c r="BZ753" s="347"/>
      <c r="CA753" s="347"/>
      <c r="CB753" s="347"/>
      <c r="CC753" s="347"/>
      <c r="CD753" s="347"/>
      <c r="CE753" s="347"/>
      <c r="CF753" s="390"/>
      <c r="CZ753" s="390"/>
    </row>
  </sheetData>
  <phoneticPr fontId="8"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25"/>
    <outlinePr summaryBelow="0"/>
  </sheetPr>
  <dimension ref="A1:DB2355"/>
  <sheetViews>
    <sheetView showGridLines="0" zoomScaleNormal="100" workbookViewId="0">
      <pane xSplit="2" ySplit="4" topLeftCell="BZ5" activePane="bottomRight" state="frozen"/>
      <selection pane="topRight" activeCell="E97" sqref="E97"/>
      <selection pane="bottomLeft" activeCell="E97" sqref="E97"/>
      <selection pane="bottomRight" activeCell="CD27" sqref="CD27"/>
    </sheetView>
  </sheetViews>
  <sheetFormatPr defaultColWidth="9.140625" defaultRowHeight="12" outlineLevelRow="1" outlineLevelCol="1"/>
  <cols>
    <col min="1" max="1" width="2.7109375" style="146" customWidth="1"/>
    <col min="2" max="2" width="82" style="146" customWidth="1"/>
    <col min="3" max="10" width="10.7109375" style="145" customWidth="1" outlineLevel="1"/>
    <col min="11" max="11" width="11.28515625" style="145" customWidth="1" outlineLevel="1"/>
    <col min="12" max="12" width="10.7109375" style="145" customWidth="1" outlineLevel="1"/>
    <col min="13" max="14" width="10.7109375" style="146" customWidth="1" outlineLevel="1"/>
    <col min="15" max="17" width="10.5703125" style="146" customWidth="1" outlineLevel="1"/>
    <col min="18" max="18" width="10.85546875" style="146" customWidth="1" outlineLevel="1"/>
    <col min="19" max="19" width="12.42578125" style="146" customWidth="1" outlineLevel="1"/>
    <col min="20" max="26" width="10.85546875" style="146" customWidth="1" outlineLevel="1"/>
    <col min="27" max="27" width="11.28515625" style="146" customWidth="1" outlineLevel="1"/>
    <col min="28" max="29" width="12.140625" style="146" customWidth="1" outlineLevel="1"/>
    <col min="30" max="32" width="11.7109375" style="146" customWidth="1" outlineLevel="1"/>
    <col min="33" max="33" width="14.140625" style="146" customWidth="1" outlineLevel="1"/>
    <col min="34" max="66" width="12" style="146" customWidth="1" outlineLevel="1"/>
    <col min="67" max="68" width="12.140625" style="146" customWidth="1"/>
    <col min="69" max="82" width="13.42578125" style="146" customWidth="1"/>
    <col min="83" max="83" width="13.42578125" style="401" customWidth="1"/>
    <col min="84" max="84" width="13.140625" style="146" customWidth="1"/>
    <col min="85" max="85" width="8.85546875" style="146" customWidth="1"/>
    <col min="86" max="101" width="10" style="146" customWidth="1"/>
    <col min="102" max="102" width="10" style="12" bestFit="1" customWidth="1"/>
    <col min="103" max="103" width="10" style="146" bestFit="1" customWidth="1"/>
    <col min="104" max="16384" width="9.140625" style="146"/>
  </cols>
  <sheetData>
    <row r="1" spans="1:103" ht="15.75" customHeight="1">
      <c r="A1" s="143"/>
      <c r="B1" s="144">
        <v>1000</v>
      </c>
    </row>
    <row r="2" spans="1:103" ht="15.75" customHeight="1">
      <c r="A2" s="143"/>
      <c r="B2" s="121"/>
      <c r="BA2" s="332"/>
      <c r="BE2" s="332"/>
      <c r="BI2" s="332"/>
      <c r="BM2" s="332"/>
      <c r="BO2" s="333"/>
      <c r="BQ2" s="332"/>
    </row>
    <row r="3" spans="1:103" ht="15.75" customHeight="1">
      <c r="A3" s="143"/>
      <c r="B3" s="143"/>
      <c r="C3" s="147"/>
      <c r="D3" s="147"/>
      <c r="E3" s="147"/>
      <c r="F3" s="147"/>
      <c r="G3" s="147"/>
      <c r="H3" s="147"/>
      <c r="I3" s="147"/>
      <c r="J3" s="147"/>
      <c r="K3" s="147"/>
      <c r="L3" s="147"/>
      <c r="M3" s="147"/>
      <c r="N3" s="147"/>
      <c r="O3" s="147"/>
      <c r="P3" s="147"/>
      <c r="Q3" s="147"/>
      <c r="R3" s="147"/>
      <c r="S3" s="147"/>
      <c r="T3" s="147"/>
      <c r="U3" s="147"/>
      <c r="V3" s="147"/>
      <c r="W3" s="147"/>
      <c r="X3" s="147"/>
      <c r="Y3" s="147"/>
      <c r="Z3" s="147"/>
      <c r="BA3" s="147"/>
      <c r="BE3" s="147"/>
      <c r="BF3" s="281"/>
      <c r="BI3" s="147"/>
      <c r="BJ3" s="281"/>
      <c r="BK3" s="281"/>
      <c r="BL3" s="281"/>
      <c r="BM3" s="281"/>
      <c r="BN3" s="281"/>
      <c r="BQ3" s="147"/>
      <c r="BR3" s="281"/>
      <c r="BU3" s="147"/>
      <c r="BV3" s="147"/>
      <c r="BW3" s="147"/>
      <c r="BX3" s="147"/>
      <c r="BY3" s="147"/>
      <c r="BZ3" s="147"/>
      <c r="CA3" s="147"/>
      <c r="CB3" s="147"/>
      <c r="CC3" s="397"/>
      <c r="CD3" s="397"/>
    </row>
    <row r="4" spans="1:103" ht="15.75" customHeight="1">
      <c r="A4" s="143"/>
      <c r="B4" s="143"/>
      <c r="C4" s="148"/>
      <c r="D4" s="148"/>
      <c r="E4" s="148"/>
      <c r="F4" s="148"/>
      <c r="G4" s="148"/>
      <c r="H4" s="148"/>
      <c r="I4" s="148"/>
      <c r="J4" s="148"/>
      <c r="K4" s="148"/>
      <c r="L4" s="148"/>
      <c r="M4" s="149"/>
      <c r="N4" s="149"/>
      <c r="O4" s="149"/>
      <c r="P4" s="149"/>
      <c r="Q4" s="149"/>
      <c r="R4" s="149"/>
      <c r="S4" s="149"/>
      <c r="T4" s="149"/>
      <c r="U4" s="149"/>
      <c r="V4" s="149"/>
      <c r="W4" s="149"/>
      <c r="X4" s="149"/>
      <c r="Y4" s="149"/>
      <c r="Z4" s="149"/>
      <c r="AH4" s="124"/>
      <c r="AJ4" s="124"/>
      <c r="AK4" s="124"/>
      <c r="AL4" s="124"/>
      <c r="AN4" s="124"/>
      <c r="AO4" s="124"/>
      <c r="BC4" s="124"/>
      <c r="BD4" s="124"/>
      <c r="BE4" s="124"/>
      <c r="BF4" s="124"/>
      <c r="BH4" s="124"/>
      <c r="BO4" s="124"/>
      <c r="BP4" s="124"/>
      <c r="CM4" s="281"/>
      <c r="CN4" s="281"/>
      <c r="CO4" s="281"/>
      <c r="CP4" s="281"/>
      <c r="CQ4" s="281"/>
      <c r="CR4" s="281"/>
      <c r="CS4" s="281"/>
      <c r="CT4" s="281"/>
      <c r="CU4" s="281"/>
      <c r="CV4" s="281"/>
      <c r="CW4" s="281"/>
    </row>
    <row r="5" spans="1:103">
      <c r="B5" s="150" t="str">
        <f>IF(Portfolio!$CE$3=SOURCE!$A$1,SOURCE!D210,SOURCE!E210)</f>
        <v>Vendas Totais (100% do Shopping)</v>
      </c>
      <c r="C5" s="150"/>
      <c r="D5" s="150"/>
      <c r="E5" s="150"/>
      <c r="F5" s="150"/>
      <c r="G5" s="150"/>
      <c r="H5" s="150"/>
      <c r="I5" s="150"/>
      <c r="J5" s="150"/>
      <c r="K5" s="150"/>
      <c r="L5" s="150"/>
      <c r="M5" s="150"/>
      <c r="N5" s="150"/>
      <c r="O5" s="150"/>
      <c r="P5" s="150"/>
      <c r="Q5" s="150"/>
      <c r="R5" s="150"/>
      <c r="S5" s="150"/>
      <c r="T5" s="150"/>
      <c r="U5" s="150"/>
      <c r="V5" s="150"/>
      <c r="W5" s="150"/>
      <c r="X5" s="150"/>
      <c r="Y5" s="150"/>
      <c r="Z5" s="150"/>
      <c r="AA5" s="151"/>
      <c r="AB5" s="151"/>
      <c r="AC5" s="151"/>
      <c r="AD5" s="151"/>
      <c r="AE5" s="151"/>
      <c r="AF5" s="151"/>
      <c r="AG5" s="151"/>
      <c r="AH5" s="151"/>
      <c r="AI5" s="151"/>
      <c r="AJ5" s="151"/>
      <c r="AK5" s="151"/>
      <c r="AL5" s="151"/>
      <c r="AM5" s="151"/>
      <c r="AN5" s="151"/>
      <c r="AO5" s="151"/>
      <c r="AP5" s="151"/>
      <c r="AQ5" s="151"/>
      <c r="AR5" s="151"/>
      <c r="AS5" s="151"/>
      <c r="AT5" s="151"/>
      <c r="AU5" s="151"/>
      <c r="AV5" s="151"/>
      <c r="AW5" s="151"/>
      <c r="AX5" s="151"/>
      <c r="AY5" s="151"/>
      <c r="AZ5" s="151"/>
      <c r="BA5" s="151"/>
      <c r="BB5" s="151"/>
      <c r="BC5" s="151"/>
      <c r="BD5" s="151"/>
      <c r="BE5" s="151"/>
      <c r="BF5" s="151"/>
      <c r="BG5" s="151"/>
      <c r="BH5" s="151"/>
      <c r="BI5" s="151"/>
      <c r="BJ5" s="151"/>
      <c r="BK5" s="151"/>
      <c r="BL5" s="151"/>
      <c r="BM5" s="151"/>
      <c r="BN5" s="151"/>
      <c r="BO5" s="151"/>
      <c r="BP5" s="151"/>
      <c r="BQ5" s="151"/>
      <c r="BR5" s="151"/>
      <c r="BS5" s="151"/>
      <c r="BT5" s="151"/>
      <c r="BU5" s="151"/>
      <c r="BV5" s="151"/>
      <c r="BW5" s="151"/>
      <c r="BX5" s="151"/>
      <c r="BY5" s="151"/>
      <c r="BZ5" s="151"/>
      <c r="CA5" s="151"/>
      <c r="CB5" s="151"/>
      <c r="CC5" s="151"/>
      <c r="CD5" s="151"/>
      <c r="CE5" s="402"/>
      <c r="CF5" s="151"/>
      <c r="CG5" s="151"/>
      <c r="CH5" s="151"/>
      <c r="CI5" s="151"/>
      <c r="CJ5" s="151"/>
      <c r="CK5" s="151"/>
      <c r="CL5" s="151"/>
      <c r="CM5" s="151"/>
      <c r="CN5" s="151"/>
      <c r="CO5" s="151"/>
      <c r="CP5" s="151"/>
      <c r="CQ5" s="151"/>
      <c r="CR5" s="151"/>
      <c r="CS5" s="151"/>
      <c r="CT5" s="151"/>
      <c r="CU5" s="151"/>
      <c r="CV5" s="151"/>
      <c r="CW5" s="151"/>
      <c r="CX5" s="151"/>
      <c r="CY5" s="151"/>
    </row>
    <row r="6" spans="1:103">
      <c r="B6" s="152" t="str">
        <f>IF(Portfolio!$CE$3=SOURCE!$A$1,SOURCE!D211,SOURCE!E211)</f>
        <v>Shopping Centers em Operação</v>
      </c>
      <c r="C6" s="153" t="str">
        <f>IF(Portfolio!$CE$3=SOURCE!$A$1,SOURCE!G210,SOURCE!G211)</f>
        <v>1T06</v>
      </c>
      <c r="D6" s="153" t="str">
        <f>IF(Portfolio!$CE$3=SOURCE!$A$1,SOURCE!H210,SOURCE!H211)</f>
        <v>2T06</v>
      </c>
      <c r="E6" s="153" t="str">
        <f>IF(Portfolio!$CE$3=SOURCE!$A$1,SOURCE!I210,SOURCE!I211)</f>
        <v>3T06</v>
      </c>
      <c r="F6" s="153" t="str">
        <f>IF(Portfolio!$CE$3=SOURCE!$A$1,SOURCE!J210,SOURCE!J211)</f>
        <v>4T06</v>
      </c>
      <c r="G6" s="153" t="str">
        <f>IF(Portfolio!$CE$3=SOURCE!$A$1,SOURCE!K210,SOURCE!K211)</f>
        <v>1T07</v>
      </c>
      <c r="H6" s="153" t="str">
        <f>IF(Portfolio!$CE$3=SOURCE!$A$1,SOURCE!L210,SOURCE!L211)</f>
        <v>2T07</v>
      </c>
      <c r="I6" s="153" t="str">
        <f>IF(Portfolio!$CE$3=SOURCE!$A$1,SOURCE!M210,SOURCE!M211)</f>
        <v>3T07</v>
      </c>
      <c r="J6" s="153" t="str">
        <f>IF(Portfolio!$CE$3=SOURCE!$A$1,SOURCE!N210,SOURCE!N211)</f>
        <v>4T07</v>
      </c>
      <c r="K6" s="153" t="str">
        <f>IF(Portfolio!$CE$3=SOURCE!$A$1,SOURCE!O210,SOURCE!O211)</f>
        <v>1T08</v>
      </c>
      <c r="L6" s="153" t="str">
        <f>IF(Portfolio!$CE$3=SOURCE!$A$1,SOURCE!P210,SOURCE!P211)</f>
        <v>2T08</v>
      </c>
      <c r="M6" s="153" t="str">
        <f>IF(Portfolio!$CE$3=SOURCE!$A$1,SOURCE!Q210,SOURCE!Q211)</f>
        <v>3T08</v>
      </c>
      <c r="N6" s="153" t="str">
        <f>IF(Portfolio!$CE$3=SOURCE!$A$1,SOURCE!R210,SOURCE!R211)</f>
        <v>4T08</v>
      </c>
      <c r="O6" s="153" t="str">
        <f>IF(Portfolio!$CE$3=SOURCE!$A$1,SOURCE!S210,SOURCE!S211)</f>
        <v>1T09</v>
      </c>
      <c r="P6" s="153" t="str">
        <f>IF(Portfolio!$CE$3=SOURCE!$A$1,SOURCE!T210,SOURCE!T211)</f>
        <v>2T09</v>
      </c>
      <c r="Q6" s="153" t="str">
        <f>IF(Portfolio!$CE$3=SOURCE!$A$1,SOURCE!U210,SOURCE!U211)</f>
        <v>3T09</v>
      </c>
      <c r="R6" s="153" t="str">
        <f>IF(Portfolio!$CE$3=SOURCE!$A$1,SOURCE!V210,SOURCE!V211)</f>
        <v>4T09</v>
      </c>
      <c r="S6" s="153" t="str">
        <f>IF(Portfolio!$CE$3=SOURCE!$A$1,SOURCE!W210,SOURCE!W211)</f>
        <v>1T10</v>
      </c>
      <c r="T6" s="153" t="str">
        <f>IF(Portfolio!$CE$3=SOURCE!$A$1,SOURCE!X210,SOURCE!X211)</f>
        <v>2T10</v>
      </c>
      <c r="U6" s="153" t="str">
        <f>IF(Portfolio!$CE$3=SOURCE!$A$1,SOURCE!Y210,SOURCE!Y211)</f>
        <v>3T10</v>
      </c>
      <c r="V6" s="153" t="str">
        <f>IF(Portfolio!$CE$3=SOURCE!$A$1,SOURCE!Z210,SOURCE!Z211)</f>
        <v>4T10</v>
      </c>
      <c r="W6" s="153" t="str">
        <f>IF(Portfolio!$CE$3=SOURCE!$A$1,SOURCE!AA210,SOURCE!AA211)</f>
        <v>1T11</v>
      </c>
      <c r="X6" s="153" t="str">
        <f>IF(Portfolio!$CE$3=SOURCE!$A$1,SOURCE!AB210,SOURCE!AB211)</f>
        <v>2T11</v>
      </c>
      <c r="Y6" s="153" t="str">
        <f>IF(Portfolio!$CE$3=SOURCE!$A$1,SOURCE!AC210,SOURCE!AC211)</f>
        <v>3T11</v>
      </c>
      <c r="Z6" s="153" t="str">
        <f>IF(Portfolio!$CE$3=SOURCE!$A$1,SOURCE!AD210,SOURCE!AD211)</f>
        <v>4T11</v>
      </c>
      <c r="AA6" s="153" t="str">
        <f>IF(Portfolio!$CE$3=SOURCE!$A$1,SOURCE!AE210,SOURCE!AE211)</f>
        <v>1T12</v>
      </c>
      <c r="AB6" s="153" t="str">
        <f>IF(Portfolio!$CE$3=SOURCE!$A$1,SOURCE!AF210,SOURCE!AF211)</f>
        <v>2T12</v>
      </c>
      <c r="AC6" s="153" t="str">
        <f>IF(Portfolio!$CE$3=SOURCE!$A$1,SOURCE!AG210,SOURCE!AG211)</f>
        <v>3T12</v>
      </c>
      <c r="AD6" s="153" t="str">
        <f>IF(Portfolio!$CE$3=SOURCE!$A$1,SOURCE!AH210,SOURCE!AH211)</f>
        <v>4T12</v>
      </c>
      <c r="AE6" s="153" t="str">
        <f>IF(Portfolio!$CE$3=SOURCE!$A$1,SOURCE!AI210,SOURCE!AI211)</f>
        <v>1T13</v>
      </c>
      <c r="AF6" s="153" t="str">
        <f>IF(Portfolio!$CE$3=SOURCE!$A$1,SOURCE!AJ210,SOURCE!AJ211)</f>
        <v>2T13</v>
      </c>
      <c r="AG6" s="153" t="str">
        <f>IF(Portfolio!$CE$3=SOURCE!$A$1,SOURCE!AK210,SOURCE!AK211)</f>
        <v>3T13</v>
      </c>
      <c r="AH6" s="153" t="str">
        <f>IF(Portfolio!$CE$3=SOURCE!$A$1,SOURCE!AL210,SOURCE!AL211)</f>
        <v>4T13</v>
      </c>
      <c r="AI6" s="153" t="str">
        <f>IF(Portfolio!$CE$3=SOURCE!$A$1,SOURCE!AM210,SOURCE!AM211)</f>
        <v>1T14</v>
      </c>
      <c r="AJ6" s="153" t="str">
        <f>IF(Portfolio!$CE$3=SOURCE!$A$1,SOURCE!AN210,SOURCE!AN211)</f>
        <v>2T14</v>
      </c>
      <c r="AK6" s="153" t="str">
        <f>IF(Portfolio!$CE$3=SOURCE!$A$1,SOURCE!AO210,SOURCE!AO211)</f>
        <v>3T14</v>
      </c>
      <c r="AL6" s="153" t="str">
        <f>IF(Portfolio!$CE$3=SOURCE!$A$1,SOURCE!AP210,SOURCE!AP211)</f>
        <v>4T14</v>
      </c>
      <c r="AM6" s="153" t="str">
        <f>IF(Portfolio!$CE$3=SOURCE!$A$1,SOURCE!AQ210,SOURCE!AQ211)</f>
        <v>1T15</v>
      </c>
      <c r="AN6" s="153" t="str">
        <f>IF(Portfolio!$CE$3=SOURCE!$A$1,SOURCE!AR210,SOURCE!AR211)</f>
        <v>2T15</v>
      </c>
      <c r="AO6" s="153" t="str">
        <f>IF(Portfolio!$CE$3=SOURCE!$A$1,SOURCE!AS210,SOURCE!AS211)</f>
        <v>3T15</v>
      </c>
      <c r="AP6" s="153" t="str">
        <f>IF(Portfolio!$CE$3=SOURCE!$A$1,SOURCE!AT210,SOURCE!AT211)</f>
        <v>4T15</v>
      </c>
      <c r="AQ6" s="153" t="str">
        <f>IF(Portfolio!$CE$3=SOURCE!$A$1,SOURCE!AU210,SOURCE!AU211)</f>
        <v>1T16</v>
      </c>
      <c r="AR6" s="153" t="str">
        <f>IF(Portfolio!$CE$3=SOURCE!$A$1,SOURCE!AV210,SOURCE!AV211)</f>
        <v>2T16</v>
      </c>
      <c r="AS6" s="153" t="str">
        <f>IF(Portfolio!$CE$3=SOURCE!$A$1,SOURCE!AW210,SOURCE!AW211)</f>
        <v>3T16</v>
      </c>
      <c r="AT6" s="153" t="str">
        <f>IF(Portfolio!$CE$3=SOURCE!$A$1,SOURCE!AX210,SOURCE!AX211)</f>
        <v>4T16</v>
      </c>
      <c r="AU6" s="153" t="str">
        <f>IF(Portfolio!$CE$3=SOURCE!$A$1,SOURCE!AY210,SOURCE!AY211)</f>
        <v>1T17</v>
      </c>
      <c r="AV6" s="153" t="str">
        <f>IF(Portfolio!$CE$3=SOURCE!$A$1,SOURCE!AZ210,SOURCE!AZ211)</f>
        <v>2T17</v>
      </c>
      <c r="AW6" s="153" t="str">
        <f>IF(Portfolio!$CE$3=SOURCE!$A$1,SOURCE!BA210,SOURCE!BA211)</f>
        <v>3T17</v>
      </c>
      <c r="AX6" s="153" t="str">
        <f>IF(Portfolio!$CE$3=SOURCE!$A$1,SOURCE!BB210,SOURCE!BB211)</f>
        <v>4T17</v>
      </c>
      <c r="AY6" s="153" t="str">
        <f>IF(Portfolio!$CE$3=SOURCE!$A$1,SOURCE!BC210,SOURCE!BC211)</f>
        <v>1T18</v>
      </c>
      <c r="AZ6" s="153" t="str">
        <f>IF(Portfolio!$CE$3=SOURCE!$A$1,SOURCE!BD210,SOURCE!BD211)</f>
        <v>2T18</v>
      </c>
      <c r="BA6" s="153" t="str">
        <f>IF(Portfolio!$CE$3=SOURCE!$A$1,SOURCE!BE210,SOURCE!BE211)</f>
        <v>3T18</v>
      </c>
      <c r="BB6" s="153" t="str">
        <f>IF(Portfolio!$CE$3=SOURCE!$A$1,SOURCE!BF210,SOURCE!BF211)</f>
        <v>4T18</v>
      </c>
      <c r="BC6" s="153" t="str">
        <f>IF(Portfolio!$CE$3=SOURCE!$A$1,SOURCE!BG210,SOURCE!BG211)</f>
        <v>1T19</v>
      </c>
      <c r="BD6" s="153" t="str">
        <f>IF(Portfolio!$CE$3=SOURCE!$A$1,SOURCE!BH210,SOURCE!BH211)</f>
        <v>2T19</v>
      </c>
      <c r="BE6" s="153" t="str">
        <f>IF(Portfolio!$CE$3=SOURCE!$A$1,SOURCE!BI210,SOURCE!BI211)</f>
        <v>3T19</v>
      </c>
      <c r="BF6" s="153" t="str">
        <f>IF(Portfolio!$CE$3=SOURCE!$A$1,SOURCE!BJ210,SOURCE!BJ211)</f>
        <v>4T19</v>
      </c>
      <c r="BG6" s="153" t="str">
        <f>IF(Portfolio!$CE$3=SOURCE!$A$1,SOURCE!BK210,SOURCE!BK211)</f>
        <v>1T20</v>
      </c>
      <c r="BH6" s="153" t="str">
        <f>IF(Portfolio!$CE$3=SOURCE!$A$1,SOURCE!BL210,SOURCE!BL211)</f>
        <v>2T20</v>
      </c>
      <c r="BI6" s="153" t="str">
        <f>IF(Portfolio!$CE$3=SOURCE!$A$1,SOURCE!BM210,SOURCE!BM211)</f>
        <v>3T20</v>
      </c>
      <c r="BJ6" s="153" t="str">
        <f>IF(Portfolio!$CE$3=SOURCE!$A$1,SOURCE!BN210,SOURCE!BN211)</f>
        <v>4T20</v>
      </c>
      <c r="BK6" s="153" t="str">
        <f>IF(Portfolio!$CE$3=SOURCE!$A$1,SOURCE!BO210,SOURCE!BO211)</f>
        <v>1T21</v>
      </c>
      <c r="BL6" s="153" t="str">
        <f>IF(Portfolio!$CE$3=SOURCE!$A$1,SOURCE!BP210,SOURCE!BP211)</f>
        <v>2T21</v>
      </c>
      <c r="BM6" s="153" t="str">
        <f>IF(Portfolio!$CE$3=SOURCE!$A$1,SOURCE!BQ210,SOURCE!BQ211)</f>
        <v>3T21</v>
      </c>
      <c r="BN6" s="153" t="str">
        <f>IF(Portfolio!$CE$3=SOURCE!$A$1,SOURCE!BR210,SOURCE!BR211)</f>
        <v>4T21</v>
      </c>
      <c r="BO6" s="153" t="str">
        <f>IF(Portfolio!$CE$3=SOURCE!$A$1,SOURCE!BS210,SOURCE!BS211)</f>
        <v>1T22</v>
      </c>
      <c r="BP6" s="153" t="str">
        <f>IF(Portfolio!$CE$3=SOURCE!$A$1,SOURCE!BT210,SOURCE!BT211)</f>
        <v>2T22</v>
      </c>
      <c r="BQ6" s="153" t="str">
        <f>IF(Portfolio!$CE$3=SOURCE!$A$1,SOURCE!BU210,SOURCE!BU211)</f>
        <v>3T22</v>
      </c>
      <c r="BR6" s="153" t="str">
        <f>IF(Portfolio!$CE$3=SOURCE!$A$1,SOURCE!BV210,SOURCE!BV211)</f>
        <v>4T22</v>
      </c>
      <c r="BS6" s="153" t="str">
        <f>IF(Portfolio!$CE$3=SOURCE!$A$1,SOURCE!BW210,SOURCE!BW211)</f>
        <v>1T23</v>
      </c>
      <c r="BT6" s="153" t="str">
        <f>IF(Portfolio!$CE$3=SOURCE!$A$1,SOURCE!BX210,SOURCE!BX211)</f>
        <v>2T23</v>
      </c>
      <c r="BU6" s="153" t="str">
        <f>IF(Portfolio!$CE$3=SOURCE!$A$1,SOURCE!BY210,SOURCE!BY211)</f>
        <v>3T23</v>
      </c>
      <c r="BV6" s="153" t="str">
        <f>IF(Portfolio!$CE$3=SOURCE!$A$1,SOURCE!BZ210,SOURCE!BZ211)</f>
        <v>4T23</v>
      </c>
      <c r="BW6" s="153" t="str">
        <f>IF(Portfolio!$CE$3=SOURCE!$A$1,SOURCE!CA210,SOURCE!CA211)</f>
        <v>1T24</v>
      </c>
      <c r="BX6" s="153" t="str">
        <f>IF(Portfolio!$CE$3=SOURCE!$A$1,SOURCE!CB210,SOURCE!CB211)</f>
        <v>2T24</v>
      </c>
      <c r="BY6" s="153" t="str">
        <f>IF(Portfolio!$CE$3=SOURCE!$A$1,SOURCE!CC210,SOURCE!CC211)</f>
        <v>3T24</v>
      </c>
      <c r="BZ6" s="153" t="str">
        <f>IF(Portfolio!$CE$3=SOURCE!$A$1,SOURCE!CD210,SOURCE!CD211)</f>
        <v>4T24</v>
      </c>
      <c r="CA6" s="153" t="str">
        <f>IF(Portfolio!$CE$3=SOURCE!$A$1,SOURCE!CE210,SOURCE!CE211)</f>
        <v>1T25</v>
      </c>
      <c r="CB6" s="153" t="str">
        <f>IF(Portfolio!$CE$3=SOURCE!$A$1,SOURCE!CF210,SOURCE!CF211)</f>
        <v>2T25</v>
      </c>
      <c r="CC6" s="153" t="str">
        <f>IF(Portfolio!$CE$3=SOURCE!$A$1,SOURCE!CG210,SOURCE!CG211)</f>
        <v>3T25</v>
      </c>
      <c r="CD6" s="153" t="str">
        <f>IF(Portfolio!$CE$3=SOURCE!$A$1,SOURCE!CH210,SOURCE!CH211)</f>
        <v>4T25</v>
      </c>
      <c r="CE6" s="403"/>
      <c r="CF6" s="236">
        <v>2006</v>
      </c>
      <c r="CG6" s="236">
        <v>2007</v>
      </c>
      <c r="CH6" s="236">
        <v>2008</v>
      </c>
      <c r="CI6" s="236">
        <v>2009</v>
      </c>
      <c r="CJ6" s="236">
        <v>2010</v>
      </c>
      <c r="CK6" s="236">
        <v>2011</v>
      </c>
      <c r="CL6" s="236">
        <v>2012</v>
      </c>
      <c r="CM6" s="236">
        <v>2013</v>
      </c>
      <c r="CN6" s="236">
        <v>2014</v>
      </c>
      <c r="CO6" s="236">
        <v>2015</v>
      </c>
      <c r="CP6" s="236">
        <v>2016</v>
      </c>
      <c r="CQ6" s="236">
        <v>2017</v>
      </c>
      <c r="CR6" s="236">
        <v>2018</v>
      </c>
      <c r="CS6" s="236">
        <v>2019</v>
      </c>
      <c r="CT6" s="236">
        <v>2020</v>
      </c>
      <c r="CU6" s="236">
        <v>2021</v>
      </c>
      <c r="CV6" s="236">
        <v>2022</v>
      </c>
      <c r="CW6" s="236">
        <v>2023</v>
      </c>
      <c r="CX6" s="236">
        <v>2024</v>
      </c>
      <c r="CY6" s="236">
        <v>2025</v>
      </c>
    </row>
    <row r="7" spans="1:103" outlineLevel="1">
      <c r="B7" s="12" t="str">
        <f>IF(Portfolio!$CE$3=SOURCE!$A$1,SOURCE!D212,SOURCE!E212)</f>
        <v>BH Shopping</v>
      </c>
      <c r="C7" s="156">
        <v>88747.855269999985</v>
      </c>
      <c r="D7" s="156">
        <v>101907.46866000001</v>
      </c>
      <c r="E7" s="156">
        <v>104144.57629000003</v>
      </c>
      <c r="F7" s="156">
        <v>144590.91111000002</v>
      </c>
      <c r="G7" s="156">
        <v>104441.7689</v>
      </c>
      <c r="H7" s="156">
        <v>115313.76235999998</v>
      </c>
      <c r="I7" s="156">
        <v>120741.52661999999</v>
      </c>
      <c r="J7" s="156">
        <v>158430.91211999999</v>
      </c>
      <c r="K7" s="156">
        <v>119871.63476</v>
      </c>
      <c r="L7" s="156">
        <v>132725.57165</v>
      </c>
      <c r="M7" s="156">
        <v>137235.44164999999</v>
      </c>
      <c r="N7" s="156">
        <v>179401.97301999998</v>
      </c>
      <c r="O7" s="156">
        <v>133841.62932000004</v>
      </c>
      <c r="P7" s="156">
        <v>146075.66311000002</v>
      </c>
      <c r="Q7" s="156">
        <v>148605.02393999998</v>
      </c>
      <c r="R7" s="156">
        <v>206680.55883000002</v>
      </c>
      <c r="S7" s="156">
        <v>156876.77666</v>
      </c>
      <c r="T7" s="156">
        <v>166843.63167</v>
      </c>
      <c r="U7" s="156">
        <v>168975.56182999999</v>
      </c>
      <c r="V7" s="156">
        <v>273554</v>
      </c>
      <c r="W7" s="156">
        <v>193414.63502000002</v>
      </c>
      <c r="X7" s="156">
        <v>208609.45200999998</v>
      </c>
      <c r="Y7" s="156">
        <v>213858.00248</v>
      </c>
      <c r="Z7" s="156">
        <v>295095.58443999983</v>
      </c>
      <c r="AA7" s="156">
        <v>218348.30848999997</v>
      </c>
      <c r="AB7" s="156">
        <v>234746.77178000001</v>
      </c>
      <c r="AC7" s="156">
        <v>240754.28609999991</v>
      </c>
      <c r="AD7" s="156">
        <v>314978.24592000002</v>
      </c>
      <c r="AE7" s="156">
        <v>234122.34876999998</v>
      </c>
      <c r="AF7" s="156">
        <v>246823.48321000001</v>
      </c>
      <c r="AG7" s="156">
        <v>254299.44065</v>
      </c>
      <c r="AH7" s="156">
        <v>334966.48174000002</v>
      </c>
      <c r="AI7" s="156">
        <v>246183.73556</v>
      </c>
      <c r="AJ7" s="156">
        <v>263351.18424000003</v>
      </c>
      <c r="AK7" s="156">
        <v>256498.492</v>
      </c>
      <c r="AL7" s="156">
        <v>361976.27567</v>
      </c>
      <c r="AM7" s="156">
        <v>253355.93998</v>
      </c>
      <c r="AN7" s="156">
        <v>265690.63682000001</v>
      </c>
      <c r="AO7" s="156">
        <v>257939.02888999999</v>
      </c>
      <c r="AP7" s="156">
        <v>352250.29376999999</v>
      </c>
      <c r="AQ7" s="156">
        <v>246153.64963999999</v>
      </c>
      <c r="AR7" s="156">
        <v>264662.83779000002</v>
      </c>
      <c r="AS7" s="156">
        <v>257942.67400999999</v>
      </c>
      <c r="AT7" s="156">
        <v>359456.95137000002</v>
      </c>
      <c r="AU7" s="156">
        <v>255348.0904499999</v>
      </c>
      <c r="AV7" s="156">
        <v>281562.98042000004</v>
      </c>
      <c r="AW7" s="156">
        <v>282903.89241000003</v>
      </c>
      <c r="AX7" s="156">
        <v>372783.51663999999</v>
      </c>
      <c r="AY7" s="156">
        <v>259265.55231999999</v>
      </c>
      <c r="AZ7" s="156">
        <v>272142.18012999999</v>
      </c>
      <c r="BA7" s="156">
        <v>282638.6588399997</v>
      </c>
      <c r="BB7" s="156">
        <v>377158.56729000038</v>
      </c>
      <c r="BC7" s="156">
        <v>264628.51788999984</v>
      </c>
      <c r="BD7" s="13">
        <v>293166.2132499998</v>
      </c>
      <c r="BE7" s="13">
        <v>296551.09447000042</v>
      </c>
      <c r="BF7" s="13">
        <v>404962.83827999973</v>
      </c>
      <c r="BG7" s="13">
        <v>238531.6586599999</v>
      </c>
      <c r="BH7" s="13">
        <v>14309.219950000001</v>
      </c>
      <c r="BI7" s="13">
        <v>110239.48098999998</v>
      </c>
      <c r="BJ7" s="13">
        <v>316587.83833000017</v>
      </c>
      <c r="BK7" s="13">
        <v>129162.80529000013</v>
      </c>
      <c r="BL7" s="13">
        <v>215585.55979999993</v>
      </c>
      <c r="BM7" s="13">
        <v>304655.86811000004</v>
      </c>
      <c r="BN7" s="13">
        <v>448339.57626</v>
      </c>
      <c r="BO7" s="13">
        <v>296503.90711000003</v>
      </c>
      <c r="BP7" s="22">
        <v>375071.07488000038</v>
      </c>
      <c r="BQ7" s="13">
        <v>372212.71185000002</v>
      </c>
      <c r="BR7" s="22">
        <v>494185.46050999977</v>
      </c>
      <c r="BS7" s="22">
        <v>356239.4933899999</v>
      </c>
      <c r="BT7" s="22">
        <v>414147.8192899999</v>
      </c>
      <c r="BU7" s="13">
        <v>411786.79189999989</v>
      </c>
      <c r="BV7" s="13">
        <v>543873.29720999999</v>
      </c>
      <c r="BW7" s="13">
        <v>386847.91514</v>
      </c>
      <c r="BX7" s="147">
        <v>431183.78651000001</v>
      </c>
      <c r="BY7" s="147">
        <v>441649.88476000034</v>
      </c>
      <c r="BZ7" s="13">
        <v>586532.28986000002</v>
      </c>
      <c r="CA7" s="22">
        <v>406495.92152999982</v>
      </c>
      <c r="CB7" s="22">
        <v>468868.64296999964</v>
      </c>
      <c r="CC7" s="22">
        <v>454360.07997999992</v>
      </c>
      <c r="CD7" s="22">
        <v>607514.85021000006</v>
      </c>
      <c r="CE7" s="22"/>
      <c r="CF7" s="13">
        <f t="shared" ref="CF7:CF26" si="0">+SUM(C7:F7)</f>
        <v>439390.81133000006</v>
      </c>
      <c r="CG7" s="13">
        <f t="shared" ref="CG7:CG26" si="1">SUM(G7:J7)</f>
        <v>498927.97</v>
      </c>
      <c r="CH7" s="13">
        <f t="shared" ref="CH7:CH26" si="2">SUM(K7:N7)</f>
        <v>569234.62107999995</v>
      </c>
      <c r="CI7" s="13">
        <f t="shared" ref="CI7:CI26" si="3">SUM(O7:R7)</f>
        <v>635202.87520000001</v>
      </c>
      <c r="CJ7" s="13">
        <f t="shared" ref="CJ7:CJ26" si="4">SUM(S7:V7)</f>
        <v>766249.97016000003</v>
      </c>
      <c r="CK7" s="13">
        <f t="shared" ref="CK7:CK26" si="5">SUM(W7:Z7)</f>
        <v>910977.67394999973</v>
      </c>
      <c r="CL7" s="13">
        <f t="shared" ref="CL7:CL26" si="6">SUM(AA7:AD7)</f>
        <v>1008827.61229</v>
      </c>
      <c r="CM7" s="13">
        <f t="shared" ref="CM7:CM26" si="7">SUM(AE7:AH7)</f>
        <v>1070211.75437</v>
      </c>
      <c r="CN7" s="13">
        <f t="shared" ref="CN7:CN26" si="8">SUM(AI7:AL7)</f>
        <v>1128009.68747</v>
      </c>
      <c r="CO7" s="13">
        <f t="shared" ref="CO7:CO26" si="9">SUM(AM7:AP7)</f>
        <v>1129235.89946</v>
      </c>
      <c r="CP7" s="13">
        <f t="shared" ref="CP7:CP26" si="10">SUM(AQ7:AT7)</f>
        <v>1128216.1128099998</v>
      </c>
      <c r="CQ7" s="13">
        <f t="shared" ref="CQ7:CQ26" si="11">SUM(AU7:AX7)</f>
        <v>1192598.4799200001</v>
      </c>
      <c r="CR7" s="13">
        <f t="shared" ref="CR7:CR26" si="12">SUM(AY7:BB7)</f>
        <v>1191204.9585800001</v>
      </c>
      <c r="CS7" s="13">
        <f t="shared" ref="CS7:CS26" si="13">SUM(BC7:BF7)</f>
        <v>1259308.6638899997</v>
      </c>
      <c r="CT7" s="13">
        <f t="shared" ref="CT7:CT26" si="14">SUM(BG7:BJ7)</f>
        <v>679668.19793000002</v>
      </c>
      <c r="CU7" s="13">
        <f>SUM(BK7:BN7)</f>
        <v>1097743.8094600001</v>
      </c>
      <c r="CV7" s="13">
        <v>1537973.15435</v>
      </c>
      <c r="CW7" s="13">
        <v>1726047.40179</v>
      </c>
      <c r="CX7" s="13">
        <f t="shared" ref="CX7:CX26" si="15">SUM(BW7:BZ7)</f>
        <v>1846213.8762700004</v>
      </c>
      <c r="CY7" s="147">
        <f>SUM(CA7:CD7)</f>
        <v>1937239.4946899994</v>
      </c>
    </row>
    <row r="8" spans="1:103" outlineLevel="1">
      <c r="B8" s="12" t="str">
        <f>IF(Portfolio!$CE$3=SOURCE!$A$1,SOURCE!D213,SOURCE!E213)</f>
        <v>RibeirãoShopping</v>
      </c>
      <c r="C8" s="156">
        <v>51481.034530000004</v>
      </c>
      <c r="D8" s="156">
        <v>58896.38603999999</v>
      </c>
      <c r="E8" s="156">
        <v>62450.443919999998</v>
      </c>
      <c r="F8" s="156">
        <v>83486.714600000021</v>
      </c>
      <c r="G8" s="156">
        <v>63288.218890000004</v>
      </c>
      <c r="H8" s="156">
        <v>71688.422710000013</v>
      </c>
      <c r="I8" s="156">
        <v>73836.248860000022</v>
      </c>
      <c r="J8" s="156">
        <v>101201.76396000001</v>
      </c>
      <c r="K8" s="156">
        <v>76148.812820000006</v>
      </c>
      <c r="L8" s="156">
        <v>84661.519129999986</v>
      </c>
      <c r="M8" s="156">
        <v>86871.193780000001</v>
      </c>
      <c r="N8" s="156">
        <v>115526.53968</v>
      </c>
      <c r="O8" s="156">
        <v>88991.22361999999</v>
      </c>
      <c r="P8" s="156">
        <v>95817.550590000013</v>
      </c>
      <c r="Q8" s="156">
        <v>93305.065070000011</v>
      </c>
      <c r="R8" s="156">
        <v>134031.99922999999</v>
      </c>
      <c r="S8" s="156">
        <v>103379.29117</v>
      </c>
      <c r="T8" s="156">
        <v>110145.49099999997</v>
      </c>
      <c r="U8" s="156">
        <v>112292.80956000001</v>
      </c>
      <c r="V8" s="156">
        <v>151630</v>
      </c>
      <c r="W8" s="156">
        <v>111744.39793000001</v>
      </c>
      <c r="X8" s="156">
        <v>119475.05447000003</v>
      </c>
      <c r="Y8" s="156">
        <v>115091.01488</v>
      </c>
      <c r="Z8" s="156">
        <v>161071.68495999998</v>
      </c>
      <c r="AA8" s="156">
        <v>118833.82989000002</v>
      </c>
      <c r="AB8" s="156">
        <v>127920.86096999999</v>
      </c>
      <c r="AC8" s="156">
        <v>128884.79109</v>
      </c>
      <c r="AD8" s="156">
        <v>194049.70579000001</v>
      </c>
      <c r="AE8" s="156">
        <v>143978.45729999998</v>
      </c>
      <c r="AF8" s="156">
        <v>150380.61288999999</v>
      </c>
      <c r="AG8" s="156">
        <v>160789.23805000001</v>
      </c>
      <c r="AH8" s="156">
        <v>221408.14412000001</v>
      </c>
      <c r="AI8" s="156">
        <v>165550.01680000001</v>
      </c>
      <c r="AJ8" s="156">
        <v>181105.61585999999</v>
      </c>
      <c r="AK8" s="156">
        <v>179639.978</v>
      </c>
      <c r="AL8" s="156">
        <v>246446.94752000002</v>
      </c>
      <c r="AM8" s="156">
        <v>173914.55864999999</v>
      </c>
      <c r="AN8" s="156">
        <v>176784.86155999999</v>
      </c>
      <c r="AO8" s="156">
        <v>173448.60556</v>
      </c>
      <c r="AP8" s="156">
        <v>245553.02569000001</v>
      </c>
      <c r="AQ8" s="156">
        <v>166604.87203999999</v>
      </c>
      <c r="AR8" s="156">
        <v>180363.53338000001</v>
      </c>
      <c r="AS8" s="156">
        <v>181011.05731</v>
      </c>
      <c r="AT8" s="156">
        <v>256827.73986999999</v>
      </c>
      <c r="AU8" s="156">
        <v>171522.78576000012</v>
      </c>
      <c r="AV8" s="156">
        <v>194249.15588999999</v>
      </c>
      <c r="AW8" s="156">
        <v>188556.29858</v>
      </c>
      <c r="AX8" s="156">
        <v>262707.48080000002</v>
      </c>
      <c r="AY8" s="156">
        <v>186709.13834999999</v>
      </c>
      <c r="AZ8" s="156">
        <v>195807.66511999999</v>
      </c>
      <c r="BA8" s="156">
        <v>198833.86760999975</v>
      </c>
      <c r="BB8" s="156">
        <v>273687.88755999994</v>
      </c>
      <c r="BC8" s="156">
        <v>190831.08734999981</v>
      </c>
      <c r="BD8" s="13">
        <v>211541.89955999985</v>
      </c>
      <c r="BE8" s="13">
        <v>206769.25061999986</v>
      </c>
      <c r="BF8" s="13">
        <v>287618.28295000026</v>
      </c>
      <c r="BG8" s="13">
        <v>169586.40928999998</v>
      </c>
      <c r="BH8" s="13">
        <v>20396.279879999998</v>
      </c>
      <c r="BI8" s="13">
        <v>84177.71163000002</v>
      </c>
      <c r="BJ8" s="13">
        <v>235223.75328000009</v>
      </c>
      <c r="BK8" s="13">
        <v>103125.97652000004</v>
      </c>
      <c r="BL8" s="13">
        <v>135740.76712000003</v>
      </c>
      <c r="BM8" s="13">
        <v>203995.41858999999</v>
      </c>
      <c r="BN8" s="13">
        <v>311908.10385999992</v>
      </c>
      <c r="BO8" s="13">
        <v>219543.93911000001</v>
      </c>
      <c r="BP8" s="22">
        <v>277896.05041000014</v>
      </c>
      <c r="BQ8" s="13">
        <v>264600.00257999997</v>
      </c>
      <c r="BR8" s="22">
        <v>360475.02881000016</v>
      </c>
      <c r="BS8" s="22">
        <v>259566.75170000011</v>
      </c>
      <c r="BT8" s="22">
        <v>301823.76605000009</v>
      </c>
      <c r="BU8" s="13">
        <v>303906.99972999992</v>
      </c>
      <c r="BV8" s="13">
        <v>417826.9221000002</v>
      </c>
      <c r="BW8" s="13">
        <v>297677.8597599999</v>
      </c>
      <c r="BX8" s="13">
        <v>323733.85183</v>
      </c>
      <c r="BY8" s="13">
        <v>330743.90307999996</v>
      </c>
      <c r="BZ8" s="13">
        <v>453622.35751000012</v>
      </c>
      <c r="CA8" s="22">
        <v>312308.08976</v>
      </c>
      <c r="CB8" s="22">
        <v>363724.89455999987</v>
      </c>
      <c r="CC8" s="22">
        <v>355954.78942000004</v>
      </c>
      <c r="CD8" s="22">
        <v>488354.98816999968</v>
      </c>
      <c r="CE8" s="22"/>
      <c r="CF8" s="13">
        <f t="shared" si="0"/>
        <v>256314.57909000001</v>
      </c>
      <c r="CG8" s="13">
        <f t="shared" si="1"/>
        <v>310014.65442000004</v>
      </c>
      <c r="CH8" s="13">
        <f t="shared" si="2"/>
        <v>363208.06540999998</v>
      </c>
      <c r="CI8" s="13">
        <f t="shared" si="3"/>
        <v>412145.83851000003</v>
      </c>
      <c r="CJ8" s="13">
        <f t="shared" si="4"/>
        <v>477447.59172999999</v>
      </c>
      <c r="CK8" s="13">
        <f t="shared" si="5"/>
        <v>507382.15224000002</v>
      </c>
      <c r="CL8" s="13">
        <f t="shared" si="6"/>
        <v>569689.18774000008</v>
      </c>
      <c r="CM8" s="13">
        <f t="shared" si="7"/>
        <v>676556.45236</v>
      </c>
      <c r="CN8" s="13">
        <f t="shared" si="8"/>
        <v>772742.55818000005</v>
      </c>
      <c r="CO8" s="13">
        <f t="shared" si="9"/>
        <v>769701.05145999999</v>
      </c>
      <c r="CP8" s="13">
        <f t="shared" si="10"/>
        <v>784807.20259999996</v>
      </c>
      <c r="CQ8" s="13">
        <f t="shared" si="11"/>
        <v>817035.72103000013</v>
      </c>
      <c r="CR8" s="13">
        <f t="shared" si="12"/>
        <v>855038.55863999971</v>
      </c>
      <c r="CS8" s="13">
        <f t="shared" si="13"/>
        <v>896760.52047999972</v>
      </c>
      <c r="CT8" s="13">
        <f t="shared" si="14"/>
        <v>509384.15408000012</v>
      </c>
      <c r="CU8" s="13">
        <f t="shared" ref="CU8:CU26" si="16">SUM(BK8:BN8)</f>
        <v>754770.26608999993</v>
      </c>
      <c r="CV8" s="13">
        <v>1122515.0209100002</v>
      </c>
      <c r="CW8" s="13">
        <v>1283124.4395800005</v>
      </c>
      <c r="CX8" s="13">
        <f t="shared" si="15"/>
        <v>1405777.97218</v>
      </c>
      <c r="CY8" s="147">
        <f t="shared" ref="CY8:CY26" si="17">SUM(CA8:CD8)</f>
        <v>1520342.7619099994</v>
      </c>
    </row>
    <row r="9" spans="1:103" outlineLevel="1">
      <c r="B9" s="12" t="str">
        <f>IF(Portfolio!$CE$3=SOURCE!$A$1,SOURCE!D214,SOURCE!E214)</f>
        <v>BarraShopping</v>
      </c>
      <c r="C9" s="156">
        <v>180263.01348999998</v>
      </c>
      <c r="D9" s="156">
        <v>194858.08175999997</v>
      </c>
      <c r="E9" s="156">
        <v>201380.6593</v>
      </c>
      <c r="F9" s="156">
        <v>272158.74303000007</v>
      </c>
      <c r="G9" s="156">
        <v>200991.05567000003</v>
      </c>
      <c r="H9" s="156">
        <v>213213.99786999996</v>
      </c>
      <c r="I9" s="156">
        <v>219209.96829000002</v>
      </c>
      <c r="J9" s="156">
        <v>293168.82493</v>
      </c>
      <c r="K9" s="156">
        <v>224291.69278999997</v>
      </c>
      <c r="L9" s="156">
        <v>231667.80538999996</v>
      </c>
      <c r="M9" s="156">
        <v>242282.22745999999</v>
      </c>
      <c r="N9" s="156">
        <v>323019.14595999994</v>
      </c>
      <c r="O9" s="156">
        <v>235402.94155000008</v>
      </c>
      <c r="P9" s="156">
        <v>259564.28195</v>
      </c>
      <c r="Q9" s="156">
        <v>280378.43344000005</v>
      </c>
      <c r="R9" s="156">
        <v>372359.26155999996</v>
      </c>
      <c r="S9" s="156">
        <v>288129.05296</v>
      </c>
      <c r="T9" s="156">
        <v>308648.1018</v>
      </c>
      <c r="U9" s="156">
        <v>319099.32094999996</v>
      </c>
      <c r="V9" s="156">
        <v>434730</v>
      </c>
      <c r="W9" s="156">
        <v>317773.97390000004</v>
      </c>
      <c r="X9" s="156">
        <v>349298.40585999988</v>
      </c>
      <c r="Y9" s="156">
        <v>349764.27318999992</v>
      </c>
      <c r="Z9" s="156">
        <v>492798.63090000011</v>
      </c>
      <c r="AA9" s="156">
        <v>348126.44050999999</v>
      </c>
      <c r="AB9" s="156">
        <v>376795.02938999998</v>
      </c>
      <c r="AC9" s="156">
        <v>388275.63458000007</v>
      </c>
      <c r="AD9" s="156">
        <v>514217.02443999983</v>
      </c>
      <c r="AE9" s="156">
        <v>379328.58963</v>
      </c>
      <c r="AF9" s="156">
        <v>379148.90192999999</v>
      </c>
      <c r="AG9" s="156">
        <v>409063.5502</v>
      </c>
      <c r="AH9" s="156">
        <v>559663.47962999996</v>
      </c>
      <c r="AI9" s="156">
        <v>391693.75399</v>
      </c>
      <c r="AJ9" s="156">
        <v>417914.46775999997</v>
      </c>
      <c r="AK9" s="156">
        <v>442605.73599999998</v>
      </c>
      <c r="AL9" s="156">
        <v>605044.84233000001</v>
      </c>
      <c r="AM9" s="156">
        <v>417819.14425999997</v>
      </c>
      <c r="AN9" s="156">
        <v>448718.84950000001</v>
      </c>
      <c r="AO9" s="156">
        <v>448721.72122000001</v>
      </c>
      <c r="AP9" s="156">
        <v>615751.10299000004</v>
      </c>
      <c r="AQ9" s="156">
        <v>433831.88520999998</v>
      </c>
      <c r="AR9" s="156">
        <v>446075.54693999997</v>
      </c>
      <c r="AS9" s="156">
        <v>450814.00507999997</v>
      </c>
      <c r="AT9" s="156">
        <v>647438.61664499994</v>
      </c>
      <c r="AU9" s="156">
        <v>484561.79435999994</v>
      </c>
      <c r="AV9" s="156">
        <v>518776.46708999999</v>
      </c>
      <c r="AW9" s="156">
        <v>507791.4388</v>
      </c>
      <c r="AX9" s="156">
        <v>671348.97135999997</v>
      </c>
      <c r="AY9" s="156">
        <v>509128.17936000001</v>
      </c>
      <c r="AZ9" s="156">
        <v>513088.12477000098</v>
      </c>
      <c r="BA9" s="156">
        <v>515627.64429999981</v>
      </c>
      <c r="BB9" s="156">
        <v>707817.12597999931</v>
      </c>
      <c r="BC9" s="156">
        <v>517210.84182999982</v>
      </c>
      <c r="BD9" s="13">
        <v>542615.50334999885</v>
      </c>
      <c r="BE9" s="13">
        <v>564268.33229999908</v>
      </c>
      <c r="BF9" s="13">
        <v>760855.53535000037</v>
      </c>
      <c r="BG9" s="13">
        <v>464369.07366000005</v>
      </c>
      <c r="BH9" s="13">
        <v>81968.56773000001</v>
      </c>
      <c r="BI9" s="13">
        <v>452535.11448000005</v>
      </c>
      <c r="BJ9" s="13">
        <v>689184.8263999999</v>
      </c>
      <c r="BK9" s="13">
        <v>455122.67901999917</v>
      </c>
      <c r="BL9" s="13">
        <v>498168.23510999995</v>
      </c>
      <c r="BM9" s="13">
        <v>583098.25157999981</v>
      </c>
      <c r="BN9" s="13">
        <v>830403.73208999983</v>
      </c>
      <c r="BO9" s="13">
        <v>600804.37171999994</v>
      </c>
      <c r="BP9" s="22">
        <v>718816.01815999963</v>
      </c>
      <c r="BQ9" s="13">
        <v>712114.09382000007</v>
      </c>
      <c r="BR9" s="22">
        <v>912364.12366000027</v>
      </c>
      <c r="BS9" s="22">
        <v>666785.94919000054</v>
      </c>
      <c r="BT9" s="22">
        <v>723769.6212099999</v>
      </c>
      <c r="BU9" s="13">
        <v>735591.13141000003</v>
      </c>
      <c r="BV9" s="13">
        <v>978721.52553999971</v>
      </c>
      <c r="BW9" s="13">
        <v>725803.85428000009</v>
      </c>
      <c r="BX9" s="13">
        <v>774313.12286000047</v>
      </c>
      <c r="BY9" s="13">
        <v>801085.26931000024</v>
      </c>
      <c r="BZ9" s="13">
        <v>1079663.6491499997</v>
      </c>
      <c r="CA9" s="22">
        <v>833643.11625000148</v>
      </c>
      <c r="CB9" s="22">
        <v>875524.7579499993</v>
      </c>
      <c r="CC9" s="22">
        <v>879472.14759999816</v>
      </c>
      <c r="CD9" s="22">
        <v>1129538.5519599973</v>
      </c>
      <c r="CE9" s="22"/>
      <c r="CF9" s="13">
        <f t="shared" si="0"/>
        <v>848660.49757999997</v>
      </c>
      <c r="CG9" s="13">
        <f t="shared" si="1"/>
        <v>926583.84675999999</v>
      </c>
      <c r="CH9" s="13">
        <f t="shared" si="2"/>
        <v>1021260.8716</v>
      </c>
      <c r="CI9" s="13">
        <f t="shared" si="3"/>
        <v>1147704.9185000001</v>
      </c>
      <c r="CJ9" s="13">
        <f t="shared" si="4"/>
        <v>1350606.4757099999</v>
      </c>
      <c r="CK9" s="13">
        <f t="shared" si="5"/>
        <v>1509635.2838499998</v>
      </c>
      <c r="CL9" s="13">
        <f t="shared" si="6"/>
        <v>1627414.1289199998</v>
      </c>
      <c r="CM9" s="13">
        <f t="shared" si="7"/>
        <v>1727204.5213899999</v>
      </c>
      <c r="CN9" s="13">
        <f t="shared" si="8"/>
        <v>1857258.80008</v>
      </c>
      <c r="CO9" s="13">
        <f t="shared" si="9"/>
        <v>1931010.81797</v>
      </c>
      <c r="CP9" s="13">
        <f t="shared" si="10"/>
        <v>1978160.053875</v>
      </c>
      <c r="CQ9" s="13">
        <f t="shared" si="11"/>
        <v>2182478.6716099996</v>
      </c>
      <c r="CR9" s="13">
        <f t="shared" si="12"/>
        <v>2245661.0744099999</v>
      </c>
      <c r="CS9" s="13">
        <f t="shared" si="13"/>
        <v>2384950.2128299982</v>
      </c>
      <c r="CT9" s="13">
        <f t="shared" si="14"/>
        <v>1688057.5822699999</v>
      </c>
      <c r="CU9" s="13">
        <f t="shared" si="16"/>
        <v>2366792.8977999985</v>
      </c>
      <c r="CV9" s="13">
        <v>2944098.6073600003</v>
      </c>
      <c r="CW9" s="13">
        <v>3104868.2273500003</v>
      </c>
      <c r="CX9" s="13">
        <f t="shared" si="15"/>
        <v>3380865.8956000004</v>
      </c>
      <c r="CY9" s="147">
        <f t="shared" si="17"/>
        <v>3718178.5737599963</v>
      </c>
    </row>
    <row r="10" spans="1:103" outlineLevel="1">
      <c r="B10" s="12" t="str">
        <f>IF(Portfolio!$CE$3=SOURCE!$A$1,SOURCE!D215,SOURCE!E215)</f>
        <v>MorumbiShopping</v>
      </c>
      <c r="C10" s="156">
        <v>122346.22555</v>
      </c>
      <c r="D10" s="156">
        <v>149513.32628000004</v>
      </c>
      <c r="E10" s="156">
        <v>142051.29381999999</v>
      </c>
      <c r="F10" s="156">
        <v>218814.4497</v>
      </c>
      <c r="G10" s="156">
        <v>158471.08575999999</v>
      </c>
      <c r="H10" s="156">
        <v>190460.46911000001</v>
      </c>
      <c r="I10" s="156">
        <v>181728.63229000001</v>
      </c>
      <c r="J10" s="156">
        <v>251570.00879000002</v>
      </c>
      <c r="K10" s="156">
        <v>183551.73141000004</v>
      </c>
      <c r="L10" s="156">
        <v>214998.20554000002</v>
      </c>
      <c r="M10" s="156">
        <v>216410.75334000002</v>
      </c>
      <c r="N10" s="156">
        <v>283648.67466999998</v>
      </c>
      <c r="O10" s="156">
        <v>204534.68519999995</v>
      </c>
      <c r="P10" s="156">
        <v>241383.73731999996</v>
      </c>
      <c r="Q10" s="156">
        <v>231348.26737999998</v>
      </c>
      <c r="R10" s="156">
        <v>325821.41570000001</v>
      </c>
      <c r="S10" s="156">
        <v>239219.74595999997</v>
      </c>
      <c r="T10" s="156">
        <v>275051.69988999999</v>
      </c>
      <c r="U10" s="156">
        <v>266599.48735000001</v>
      </c>
      <c r="V10" s="156">
        <v>368055</v>
      </c>
      <c r="W10" s="156">
        <v>259921.58289999998</v>
      </c>
      <c r="X10" s="156">
        <v>300487.23512999999</v>
      </c>
      <c r="Y10" s="156">
        <v>285584.28760000021</v>
      </c>
      <c r="Z10" s="156">
        <v>388811.56241000007</v>
      </c>
      <c r="AA10" s="156">
        <v>280560.45519000007</v>
      </c>
      <c r="AB10" s="156">
        <v>319709.34166999999</v>
      </c>
      <c r="AC10" s="156">
        <v>296146.75782999996</v>
      </c>
      <c r="AD10" s="156">
        <v>407136.24699999992</v>
      </c>
      <c r="AE10" s="156">
        <v>296525.58186000003</v>
      </c>
      <c r="AF10" s="156">
        <v>331520.995</v>
      </c>
      <c r="AG10" s="156">
        <v>316617.00656999997</v>
      </c>
      <c r="AH10" s="156">
        <v>436856.56847000006</v>
      </c>
      <c r="AI10" s="156">
        <v>332041.29016000003</v>
      </c>
      <c r="AJ10" s="156">
        <v>386285.07605000003</v>
      </c>
      <c r="AK10" s="156">
        <v>364126.58</v>
      </c>
      <c r="AL10" s="156">
        <v>490158.44020000001</v>
      </c>
      <c r="AM10" s="156">
        <v>345657.92647000001</v>
      </c>
      <c r="AN10" s="156">
        <v>412062.84149999998</v>
      </c>
      <c r="AO10" s="156">
        <v>380257.32624000101</v>
      </c>
      <c r="AP10" s="156">
        <v>533750.38960000093</v>
      </c>
      <c r="AQ10" s="156">
        <v>374258.47969999997</v>
      </c>
      <c r="AR10" s="156">
        <v>432215.45233</v>
      </c>
      <c r="AS10" s="156">
        <v>391621.85480999999</v>
      </c>
      <c r="AT10" s="156">
        <v>550679.33147000009</v>
      </c>
      <c r="AU10" s="156">
        <v>402820.89494000014</v>
      </c>
      <c r="AV10" s="156">
        <v>458245.02713999996</v>
      </c>
      <c r="AW10" s="156">
        <v>421769.96523999999</v>
      </c>
      <c r="AX10" s="156">
        <v>556557.65911999997</v>
      </c>
      <c r="AY10" s="156">
        <v>410527.77098000003</v>
      </c>
      <c r="AZ10" s="156">
        <v>448288.58564999996</v>
      </c>
      <c r="BA10" s="156">
        <v>432920.78643000009</v>
      </c>
      <c r="BB10" s="156">
        <v>566643.54686</v>
      </c>
      <c r="BC10" s="156">
        <v>411343.99909999967</v>
      </c>
      <c r="BD10" s="13">
        <v>463785.64706000005</v>
      </c>
      <c r="BE10" s="13">
        <v>444504.82399999985</v>
      </c>
      <c r="BF10" s="13">
        <v>627976.95207000035</v>
      </c>
      <c r="BG10" s="13">
        <v>375810.72806000052</v>
      </c>
      <c r="BH10" s="13">
        <v>41621.249500000027</v>
      </c>
      <c r="BI10" s="13">
        <v>243570.93687000003</v>
      </c>
      <c r="BJ10" s="13">
        <v>490928.87075999996</v>
      </c>
      <c r="BK10" s="13">
        <v>227724.03339000008</v>
      </c>
      <c r="BL10" s="13">
        <v>328804.56280999997</v>
      </c>
      <c r="BM10" s="13">
        <v>424996.62503999996</v>
      </c>
      <c r="BN10" s="13">
        <v>663983.76037000015</v>
      </c>
      <c r="BO10" s="13">
        <v>482486.06950000022</v>
      </c>
      <c r="BP10" s="22">
        <v>653172.05426999985</v>
      </c>
      <c r="BQ10" s="13">
        <v>605634.02503000002</v>
      </c>
      <c r="BR10" s="22">
        <v>788608.76857000031</v>
      </c>
      <c r="BS10" s="22">
        <v>571714.25627000025</v>
      </c>
      <c r="BT10" s="22">
        <v>674436.04795000027</v>
      </c>
      <c r="BU10" s="13">
        <v>642494.54679999978</v>
      </c>
      <c r="BV10" s="13">
        <v>855931.54553000047</v>
      </c>
      <c r="BW10" s="13">
        <v>614199.21988999983</v>
      </c>
      <c r="BX10" s="13">
        <v>689918.31002999994</v>
      </c>
      <c r="BY10" s="13">
        <v>678587.26197999902</v>
      </c>
      <c r="BZ10" s="13">
        <v>907666.60470000003</v>
      </c>
      <c r="CA10" s="22">
        <v>632835.8684499996</v>
      </c>
      <c r="CB10" s="22">
        <v>745662.31914000039</v>
      </c>
      <c r="CC10" s="22">
        <v>708476.95504000096</v>
      </c>
      <c r="CD10" s="22">
        <v>969825.70342999953</v>
      </c>
      <c r="CE10" s="22"/>
      <c r="CF10" s="13">
        <f t="shared" si="0"/>
        <v>632725.29535000003</v>
      </c>
      <c r="CG10" s="13">
        <f t="shared" si="1"/>
        <v>782230.19594999996</v>
      </c>
      <c r="CH10" s="13">
        <f t="shared" si="2"/>
        <v>898609.36496000004</v>
      </c>
      <c r="CI10" s="13">
        <f t="shared" si="3"/>
        <v>1003088.1055999999</v>
      </c>
      <c r="CJ10" s="13">
        <f t="shared" si="4"/>
        <v>1148925.9331999999</v>
      </c>
      <c r="CK10" s="13">
        <f t="shared" si="5"/>
        <v>1234804.6680400001</v>
      </c>
      <c r="CL10" s="13">
        <f t="shared" si="6"/>
        <v>1303552.8016900001</v>
      </c>
      <c r="CM10" s="13">
        <f t="shared" si="7"/>
        <v>1381520.1518999999</v>
      </c>
      <c r="CN10" s="13">
        <f t="shared" si="8"/>
        <v>1572611.3864100003</v>
      </c>
      <c r="CO10" s="13">
        <f t="shared" si="9"/>
        <v>1671728.483810002</v>
      </c>
      <c r="CP10" s="13">
        <f t="shared" si="10"/>
        <v>1748775.11831</v>
      </c>
      <c r="CQ10" s="13">
        <f t="shared" si="11"/>
        <v>1839393.5464400002</v>
      </c>
      <c r="CR10" s="13">
        <f t="shared" si="12"/>
        <v>1858380.6899200003</v>
      </c>
      <c r="CS10" s="13">
        <f t="shared" si="13"/>
        <v>1947611.4222299999</v>
      </c>
      <c r="CT10" s="13">
        <f t="shared" si="14"/>
        <v>1151931.7851900007</v>
      </c>
      <c r="CU10" s="13">
        <f t="shared" si="16"/>
        <v>1645508.9816100001</v>
      </c>
      <c r="CV10" s="13">
        <v>2529900.9173700004</v>
      </c>
      <c r="CW10" s="13">
        <v>2744576.3965500006</v>
      </c>
      <c r="CX10" s="13">
        <f t="shared" si="15"/>
        <v>2890371.3965999987</v>
      </c>
      <c r="CY10" s="147">
        <f t="shared" si="17"/>
        <v>3056800.8460600004</v>
      </c>
    </row>
    <row r="11" spans="1:103" s="12" customFormat="1" outlineLevel="1">
      <c r="B11" s="12" t="str">
        <f>IF(Portfolio!$CE$3=SOURCE!$A$1,SOURCE!D216,SOURCE!E216)</f>
        <v>ParkShopping</v>
      </c>
      <c r="C11" s="156">
        <v>88181.502950000009</v>
      </c>
      <c r="D11" s="156">
        <v>103480.61185</v>
      </c>
      <c r="E11" s="156">
        <v>103359.88835999998</v>
      </c>
      <c r="F11" s="156">
        <v>143957.07353999998</v>
      </c>
      <c r="G11" s="156">
        <v>101315.04546000001</v>
      </c>
      <c r="H11" s="156">
        <v>114852.33317</v>
      </c>
      <c r="I11" s="156">
        <v>118334.55434999998</v>
      </c>
      <c r="J11" s="156">
        <v>157705.22029000003</v>
      </c>
      <c r="K11" s="156">
        <v>115045.89339000001</v>
      </c>
      <c r="L11" s="156">
        <v>124180.41285000001</v>
      </c>
      <c r="M11" s="156">
        <v>129997.09668999999</v>
      </c>
      <c r="N11" s="156">
        <v>183734.90107999998</v>
      </c>
      <c r="O11" s="156">
        <v>135675.95114000002</v>
      </c>
      <c r="P11" s="156">
        <v>151657.03830999997</v>
      </c>
      <c r="Q11" s="156">
        <v>149989.73963999999</v>
      </c>
      <c r="R11" s="156">
        <v>220701.74371000007</v>
      </c>
      <c r="S11" s="156">
        <v>173023.82957</v>
      </c>
      <c r="T11" s="156">
        <v>172796.61299000002</v>
      </c>
      <c r="U11" s="156">
        <v>181972.73820999998</v>
      </c>
      <c r="V11" s="156">
        <v>247583</v>
      </c>
      <c r="W11" s="156">
        <v>175586.62654</v>
      </c>
      <c r="X11" s="156">
        <v>187682.14007000002</v>
      </c>
      <c r="Y11" s="156">
        <v>187204.89159000007</v>
      </c>
      <c r="Z11" s="156">
        <v>264535.1088499999</v>
      </c>
      <c r="AA11" s="156">
        <v>192022.39028999998</v>
      </c>
      <c r="AB11" s="156">
        <v>199932.7751</v>
      </c>
      <c r="AC11" s="156">
        <v>205979.91250999997</v>
      </c>
      <c r="AD11" s="156">
        <v>284273.99436000007</v>
      </c>
      <c r="AE11" s="156">
        <v>213737.12598000007</v>
      </c>
      <c r="AF11" s="156">
        <v>223279.36439</v>
      </c>
      <c r="AG11" s="156">
        <v>230281.61859999999</v>
      </c>
      <c r="AH11" s="156">
        <v>318494.00036000001</v>
      </c>
      <c r="AI11" s="156">
        <v>232454.56528000001</v>
      </c>
      <c r="AJ11" s="156">
        <v>247146.39394000004</v>
      </c>
      <c r="AK11" s="156">
        <v>243224.22200000001</v>
      </c>
      <c r="AL11" s="156">
        <v>344815.65164999996</v>
      </c>
      <c r="AM11" s="156">
        <v>249058.76128000001</v>
      </c>
      <c r="AN11" s="156">
        <v>264973.86836999998</v>
      </c>
      <c r="AO11" s="156">
        <v>255767.49559999999</v>
      </c>
      <c r="AP11" s="156">
        <v>350490.92538999999</v>
      </c>
      <c r="AQ11" s="156">
        <v>245118.40885000001</v>
      </c>
      <c r="AR11" s="156">
        <v>257733.41271</v>
      </c>
      <c r="AS11" s="156">
        <v>264856.89397999999</v>
      </c>
      <c r="AT11" s="156">
        <v>369487.39452999999</v>
      </c>
      <c r="AU11" s="156">
        <v>263726.52456999995</v>
      </c>
      <c r="AV11" s="156">
        <v>285592.03470999998</v>
      </c>
      <c r="AW11" s="156">
        <v>280678.41304000001</v>
      </c>
      <c r="AX11" s="156">
        <v>374500.06667999999</v>
      </c>
      <c r="AY11" s="156">
        <v>265599.99896</v>
      </c>
      <c r="AZ11" s="156">
        <v>283392.989349999</v>
      </c>
      <c r="BA11" s="156">
        <v>285525.32514999987</v>
      </c>
      <c r="BB11" s="156">
        <v>385234.15655999974</v>
      </c>
      <c r="BC11" s="156">
        <v>269818.53020000021</v>
      </c>
      <c r="BD11" s="22">
        <v>287178.33203999995</v>
      </c>
      <c r="BE11" s="22">
        <v>293383.26730000041</v>
      </c>
      <c r="BF11" s="22">
        <v>402204.19275000016</v>
      </c>
      <c r="BG11" s="22">
        <v>244675.01522000003</v>
      </c>
      <c r="BH11" s="22">
        <v>68805.919250000021</v>
      </c>
      <c r="BI11" s="22">
        <v>206785.25405000008</v>
      </c>
      <c r="BJ11" s="13">
        <v>359482.92501000012</v>
      </c>
      <c r="BK11" s="13">
        <v>179078.63979000002</v>
      </c>
      <c r="BL11" s="13">
        <v>256749.99963999988</v>
      </c>
      <c r="BM11" s="13">
        <v>296426.23957999994</v>
      </c>
      <c r="BN11" s="13">
        <v>427895.80851</v>
      </c>
      <c r="BO11" s="13">
        <v>290539.31041999999</v>
      </c>
      <c r="BP11" s="22">
        <v>331546.77060999983</v>
      </c>
      <c r="BQ11" s="13">
        <v>355026.94175</v>
      </c>
      <c r="BR11" s="22">
        <v>457643.35474000016</v>
      </c>
      <c r="BS11" s="22">
        <v>328891.11280999996</v>
      </c>
      <c r="BT11" s="22">
        <v>365754.81855000003</v>
      </c>
      <c r="BU11" s="13">
        <v>373351.16260999994</v>
      </c>
      <c r="BV11" s="13">
        <v>495316.79318999988</v>
      </c>
      <c r="BW11" s="13">
        <v>363156.01467</v>
      </c>
      <c r="BX11" s="13">
        <v>400809.70194999973</v>
      </c>
      <c r="BY11" s="13">
        <v>411670.80995999958</v>
      </c>
      <c r="BZ11" s="13">
        <v>565370.82505000022</v>
      </c>
      <c r="CA11" s="22">
        <v>383666.9388699999</v>
      </c>
      <c r="CB11" s="22">
        <v>447755.26950000005</v>
      </c>
      <c r="CC11" s="22">
        <v>439268.17177999957</v>
      </c>
      <c r="CD11" s="22">
        <v>571128.07821999944</v>
      </c>
      <c r="CE11" s="22"/>
      <c r="CF11" s="13">
        <f t="shared" si="0"/>
        <v>438979.07669999998</v>
      </c>
      <c r="CG11" s="13">
        <f t="shared" si="1"/>
        <v>492207.15327000001</v>
      </c>
      <c r="CH11" s="13">
        <f t="shared" si="2"/>
        <v>552958.30400999996</v>
      </c>
      <c r="CI11" s="13">
        <f t="shared" si="3"/>
        <v>658024.47280000011</v>
      </c>
      <c r="CJ11" s="13">
        <f t="shared" si="4"/>
        <v>775376.18076999998</v>
      </c>
      <c r="CK11" s="13">
        <f t="shared" si="5"/>
        <v>815008.76705000014</v>
      </c>
      <c r="CL11" s="13">
        <f t="shared" si="6"/>
        <v>882209.07226000004</v>
      </c>
      <c r="CM11" s="13">
        <f t="shared" si="7"/>
        <v>985792.10933000012</v>
      </c>
      <c r="CN11" s="13">
        <f t="shared" si="8"/>
        <v>1067640.83287</v>
      </c>
      <c r="CO11" s="13">
        <f t="shared" si="9"/>
        <v>1120291.05064</v>
      </c>
      <c r="CP11" s="13">
        <f t="shared" si="10"/>
        <v>1137196.1100699999</v>
      </c>
      <c r="CQ11" s="13">
        <f t="shared" si="11"/>
        <v>1204497.0389999999</v>
      </c>
      <c r="CR11" s="13">
        <f t="shared" si="12"/>
        <v>1219752.4700199987</v>
      </c>
      <c r="CS11" s="13">
        <f t="shared" si="13"/>
        <v>1252584.3222900007</v>
      </c>
      <c r="CT11" s="13">
        <f t="shared" si="14"/>
        <v>879749.11353000021</v>
      </c>
      <c r="CU11" s="13">
        <f t="shared" si="16"/>
        <v>1160150.6875199997</v>
      </c>
      <c r="CV11" s="13">
        <v>1434756.3775200001</v>
      </c>
      <c r="CW11" s="13">
        <v>1563313.8871599999</v>
      </c>
      <c r="CX11" s="13">
        <f t="shared" si="15"/>
        <v>1741007.3516299995</v>
      </c>
      <c r="CY11" s="147">
        <f t="shared" si="17"/>
        <v>1841818.4583699987</v>
      </c>
    </row>
    <row r="12" spans="1:103" outlineLevel="1">
      <c r="B12" s="12" t="str">
        <f>IF(Portfolio!$CE$3=SOURCE!$A$1,SOURCE!D217,SOURCE!E217)</f>
        <v>DiamondMall</v>
      </c>
      <c r="C12" s="156">
        <v>37631.853310000006</v>
      </c>
      <c r="D12" s="156">
        <v>43501.926359999998</v>
      </c>
      <c r="E12" s="156">
        <v>46789.364339999993</v>
      </c>
      <c r="F12" s="156">
        <v>61523.616470000001</v>
      </c>
      <c r="G12" s="156">
        <v>46655.194759999998</v>
      </c>
      <c r="H12" s="156">
        <v>51960.88018</v>
      </c>
      <c r="I12" s="156">
        <v>57011.135719999998</v>
      </c>
      <c r="J12" s="156">
        <v>75238.348010000002</v>
      </c>
      <c r="K12" s="156">
        <v>59966.369359999997</v>
      </c>
      <c r="L12" s="156">
        <v>68916.035019999996</v>
      </c>
      <c r="M12" s="156">
        <v>70546.803919999991</v>
      </c>
      <c r="N12" s="156">
        <v>88001.257629999993</v>
      </c>
      <c r="O12" s="156">
        <v>64670.391090000005</v>
      </c>
      <c r="P12" s="156">
        <v>76244.747190000024</v>
      </c>
      <c r="Q12" s="156">
        <v>77816.283739999999</v>
      </c>
      <c r="R12" s="156">
        <v>113240.72483999998</v>
      </c>
      <c r="S12" s="156">
        <v>93354.927879999988</v>
      </c>
      <c r="T12" s="156">
        <v>103431.21495000001</v>
      </c>
      <c r="U12" s="156">
        <v>105399.00595999998</v>
      </c>
      <c r="V12" s="156">
        <v>129343</v>
      </c>
      <c r="W12" s="156">
        <v>96186.163440000004</v>
      </c>
      <c r="X12" s="156">
        <v>106631.43216</v>
      </c>
      <c r="Y12" s="156">
        <v>108232.33669000001</v>
      </c>
      <c r="Z12" s="156">
        <v>143458.61131999997</v>
      </c>
      <c r="AA12" s="156">
        <v>109160.54158000002</v>
      </c>
      <c r="AB12" s="156">
        <v>121695.67636</v>
      </c>
      <c r="AC12" s="156">
        <v>122680.30973000005</v>
      </c>
      <c r="AD12" s="156">
        <v>155933.00172999996</v>
      </c>
      <c r="AE12" s="156">
        <v>120579.91196000001</v>
      </c>
      <c r="AF12" s="156">
        <v>128970.09824000001</v>
      </c>
      <c r="AG12" s="156">
        <v>131280.66193</v>
      </c>
      <c r="AH12" s="156">
        <v>170014.26662000001</v>
      </c>
      <c r="AI12" s="156">
        <v>131204.85421000002</v>
      </c>
      <c r="AJ12" s="156">
        <v>145963.96435000002</v>
      </c>
      <c r="AK12" s="156">
        <v>142232.818</v>
      </c>
      <c r="AL12" s="156">
        <v>175528.24894999998</v>
      </c>
      <c r="AM12" s="156">
        <v>132863.75482</v>
      </c>
      <c r="AN12" s="156">
        <v>143743.68708999999</v>
      </c>
      <c r="AO12" s="156">
        <v>139991.56333999999</v>
      </c>
      <c r="AP12" s="156">
        <v>178704.36878999998</v>
      </c>
      <c r="AQ12" s="156">
        <v>136047.95986999999</v>
      </c>
      <c r="AR12" s="156">
        <v>145446.73411000002</v>
      </c>
      <c r="AS12" s="156">
        <v>144033.95380000002</v>
      </c>
      <c r="AT12" s="156">
        <v>175996.83297999998</v>
      </c>
      <c r="AU12" s="156">
        <v>136089.46320000011</v>
      </c>
      <c r="AV12" s="156">
        <v>145848.51377000002</v>
      </c>
      <c r="AW12" s="156">
        <v>141660.32025999998</v>
      </c>
      <c r="AX12" s="156">
        <v>175787.04574</v>
      </c>
      <c r="AY12" s="156">
        <v>135343.51843</v>
      </c>
      <c r="AZ12" s="156">
        <v>141805.74125999998</v>
      </c>
      <c r="BA12" s="156">
        <v>142440.77525999994</v>
      </c>
      <c r="BB12" s="156">
        <v>178049.4157700002</v>
      </c>
      <c r="BC12" s="156">
        <v>131181.79334999999</v>
      </c>
      <c r="BD12" s="13">
        <v>144097.37844000012</v>
      </c>
      <c r="BE12" s="13">
        <v>144329.07241999984</v>
      </c>
      <c r="BF12" s="13">
        <v>188617.05049000014</v>
      </c>
      <c r="BG12" s="13">
        <v>124969.68359000004</v>
      </c>
      <c r="BH12" s="13">
        <v>23165.540950000002</v>
      </c>
      <c r="BI12" s="13">
        <v>66469.570879999985</v>
      </c>
      <c r="BJ12" s="13">
        <v>141480.16757999998</v>
      </c>
      <c r="BK12" s="13">
        <v>69224.633739999961</v>
      </c>
      <c r="BL12" s="13">
        <v>96649.768699999971</v>
      </c>
      <c r="BM12" s="13">
        <v>128405.39538000005</v>
      </c>
      <c r="BN12" s="13">
        <v>181424.50681000002</v>
      </c>
      <c r="BO12" s="13">
        <v>128544.99644000003</v>
      </c>
      <c r="BP12" s="22">
        <v>154919.01029000006</v>
      </c>
      <c r="BQ12" s="13">
        <v>152114.5597500001</v>
      </c>
      <c r="BR12" s="22">
        <v>190436.32715999996</v>
      </c>
      <c r="BS12" s="22">
        <v>147111.52155999999</v>
      </c>
      <c r="BT12" s="22">
        <v>167295.08879000001</v>
      </c>
      <c r="BU12" s="13">
        <v>166411.04299000002</v>
      </c>
      <c r="BV12" s="13">
        <v>218967.71632000001</v>
      </c>
      <c r="BW12" s="13">
        <v>173130.76323999997</v>
      </c>
      <c r="BX12" s="13">
        <v>193550.25358999989</v>
      </c>
      <c r="BY12" s="13">
        <v>198215.69920000024</v>
      </c>
      <c r="BZ12" s="13">
        <v>285666.44841000001</v>
      </c>
      <c r="CA12" s="22">
        <v>217911.51254999993</v>
      </c>
      <c r="CB12" s="22">
        <v>254748.72558000011</v>
      </c>
      <c r="CC12" s="22">
        <v>255968.91052000018</v>
      </c>
      <c r="CD12" s="22">
        <v>314313.42402999999</v>
      </c>
      <c r="CE12" s="22"/>
      <c r="CF12" s="13">
        <f t="shared" si="0"/>
        <v>189446.76048</v>
      </c>
      <c r="CG12" s="13">
        <f t="shared" si="1"/>
        <v>230865.55867</v>
      </c>
      <c r="CH12" s="13">
        <f t="shared" si="2"/>
        <v>287430.46593000001</v>
      </c>
      <c r="CI12" s="13">
        <f t="shared" si="3"/>
        <v>331972.14685999998</v>
      </c>
      <c r="CJ12" s="13">
        <f t="shared" si="4"/>
        <v>431528.14879000001</v>
      </c>
      <c r="CK12" s="13">
        <f t="shared" si="5"/>
        <v>454508.54360999999</v>
      </c>
      <c r="CL12" s="13">
        <f t="shared" si="6"/>
        <v>509469.5294</v>
      </c>
      <c r="CM12" s="13">
        <f t="shared" si="7"/>
        <v>550844.93874999997</v>
      </c>
      <c r="CN12" s="13">
        <f t="shared" si="8"/>
        <v>594929.88550999993</v>
      </c>
      <c r="CO12" s="13">
        <f t="shared" si="9"/>
        <v>595303.37403999991</v>
      </c>
      <c r="CP12" s="13">
        <f t="shared" si="10"/>
        <v>601525.48075999995</v>
      </c>
      <c r="CQ12" s="13">
        <f t="shared" si="11"/>
        <v>599385.34297000011</v>
      </c>
      <c r="CR12" s="13">
        <f t="shared" si="12"/>
        <v>597639.45072000008</v>
      </c>
      <c r="CS12" s="13">
        <f t="shared" si="13"/>
        <v>608225.29470000009</v>
      </c>
      <c r="CT12" s="13">
        <f t="shared" si="14"/>
        <v>356084.96299999999</v>
      </c>
      <c r="CU12" s="13">
        <f t="shared" si="16"/>
        <v>475704.30463000003</v>
      </c>
      <c r="CV12" s="13">
        <v>626014.89364000026</v>
      </c>
      <c r="CW12" s="13">
        <v>699785.36965999997</v>
      </c>
      <c r="CX12" s="13">
        <f t="shared" si="15"/>
        <v>850563.1644400002</v>
      </c>
      <c r="CY12" s="147">
        <f t="shared" si="17"/>
        <v>1042942.5726800002</v>
      </c>
    </row>
    <row r="13" spans="1:103" outlineLevel="1">
      <c r="B13" s="12" t="str">
        <f>IF(Portfolio!$CE$3=SOURCE!$A$1,SOURCE!D218,SOURCE!E218)</f>
        <v>New York City Center</v>
      </c>
      <c r="C13" s="156">
        <v>30873.906609999998</v>
      </c>
      <c r="D13" s="156">
        <v>30110.287759999999</v>
      </c>
      <c r="E13" s="156">
        <v>29853.050999999996</v>
      </c>
      <c r="F13" s="156">
        <v>37221.973969999999</v>
      </c>
      <c r="G13" s="156">
        <v>34152.689290000002</v>
      </c>
      <c r="H13" s="156">
        <v>30526.40235</v>
      </c>
      <c r="I13" s="156">
        <v>31926.892670000001</v>
      </c>
      <c r="J13" s="156">
        <v>38103.916740000001</v>
      </c>
      <c r="K13" s="156">
        <v>35690.533950000005</v>
      </c>
      <c r="L13" s="156">
        <v>32408.883800000003</v>
      </c>
      <c r="M13" s="156">
        <v>33132.41332</v>
      </c>
      <c r="N13" s="156">
        <v>39874.726659999993</v>
      </c>
      <c r="O13" s="156">
        <v>33245.551810000004</v>
      </c>
      <c r="P13" s="156">
        <v>31287.712920000005</v>
      </c>
      <c r="Q13" s="156">
        <v>33050.299880000006</v>
      </c>
      <c r="R13" s="156">
        <v>41955.490129999998</v>
      </c>
      <c r="S13" s="156">
        <v>46219.216540000001</v>
      </c>
      <c r="T13" s="156">
        <v>40481.162960000001</v>
      </c>
      <c r="U13" s="156">
        <v>40983.269399999997</v>
      </c>
      <c r="V13" s="156">
        <v>50829</v>
      </c>
      <c r="W13" s="156">
        <v>47859.506979999998</v>
      </c>
      <c r="X13" s="156">
        <v>44716.664210000003</v>
      </c>
      <c r="Y13" s="156">
        <v>47638.453240000003</v>
      </c>
      <c r="Z13" s="156">
        <v>56143.807810000006</v>
      </c>
      <c r="AA13" s="156">
        <v>52938.000919999999</v>
      </c>
      <c r="AB13" s="156">
        <v>47285.140800000001</v>
      </c>
      <c r="AC13" s="156">
        <v>50123.492400000003</v>
      </c>
      <c r="AD13" s="156">
        <v>58606.246850000003</v>
      </c>
      <c r="AE13" s="156">
        <v>57941.180999999997</v>
      </c>
      <c r="AF13" s="156">
        <v>48867.48936</v>
      </c>
      <c r="AG13" s="156">
        <v>53511.955119999999</v>
      </c>
      <c r="AH13" s="156">
        <v>58879.798799999997</v>
      </c>
      <c r="AI13" s="156">
        <v>58092.662089999998</v>
      </c>
      <c r="AJ13" s="156">
        <v>51121.521179999996</v>
      </c>
      <c r="AK13" s="156">
        <v>48829.993000000002</v>
      </c>
      <c r="AL13" s="156">
        <v>60259.558990000005</v>
      </c>
      <c r="AM13" s="156">
        <v>54909.943189999998</v>
      </c>
      <c r="AN13" s="156">
        <v>46495.657420000003</v>
      </c>
      <c r="AO13" s="156">
        <v>45210.316530000004</v>
      </c>
      <c r="AP13" s="156">
        <v>59259.96213</v>
      </c>
      <c r="AQ13" s="156">
        <v>60815.153780000001</v>
      </c>
      <c r="AR13" s="156">
        <v>49036.85555</v>
      </c>
      <c r="AS13" s="156">
        <v>50134.007590000001</v>
      </c>
      <c r="AT13" s="156">
        <v>58726.146260000001</v>
      </c>
      <c r="AU13" s="156">
        <v>62217.229999999989</v>
      </c>
      <c r="AV13" s="156">
        <v>52324.113700000002</v>
      </c>
      <c r="AW13" s="156">
        <v>53733.990109999999</v>
      </c>
      <c r="AX13" s="156">
        <v>61127.914880000004</v>
      </c>
      <c r="AY13" s="156">
        <v>61931.367920000004</v>
      </c>
      <c r="AZ13" s="156">
        <v>52523.91732</v>
      </c>
      <c r="BA13" s="156">
        <v>51881.564960000025</v>
      </c>
      <c r="BB13" s="156">
        <v>56566.640700000004</v>
      </c>
      <c r="BC13" s="156">
        <v>52878.772739999986</v>
      </c>
      <c r="BD13" s="13">
        <v>50403.851069999975</v>
      </c>
      <c r="BE13" s="13">
        <v>48137.556880000004</v>
      </c>
      <c r="BF13" s="13">
        <v>54628.135509999986</v>
      </c>
      <c r="BG13" s="13">
        <v>40895.589230000012</v>
      </c>
      <c r="BH13" s="13">
        <v>5070.4942899999996</v>
      </c>
      <c r="BI13" s="13">
        <v>21619.182659999999</v>
      </c>
      <c r="BJ13" s="13">
        <v>32073.047420000003</v>
      </c>
      <c r="BK13" s="13">
        <v>24844.164689999998</v>
      </c>
      <c r="BL13" s="13">
        <v>25615.795600000001</v>
      </c>
      <c r="BM13" s="13">
        <v>32000.506940000003</v>
      </c>
      <c r="BN13" s="13">
        <v>41885.569360000001</v>
      </c>
      <c r="BO13" s="13">
        <v>32673.131960000002</v>
      </c>
      <c r="BP13" s="22">
        <v>39071.100679999981</v>
      </c>
      <c r="BQ13" s="13">
        <v>35252.067920000001</v>
      </c>
      <c r="BR13" s="22">
        <v>38928.290839999994</v>
      </c>
      <c r="BS13" s="22">
        <v>34337.39228</v>
      </c>
      <c r="BT13" s="22">
        <v>39026.86621</v>
      </c>
      <c r="BU13" s="13">
        <v>42943.86649</v>
      </c>
      <c r="BV13" s="13">
        <v>45157.12947</v>
      </c>
      <c r="BW13" s="13">
        <v>48774.740109999999</v>
      </c>
      <c r="BX13" s="13">
        <v>51615.396800000002</v>
      </c>
      <c r="BY13" s="13">
        <v>53609.872020000003</v>
      </c>
      <c r="BZ13" s="13">
        <v>62100.342819999998</v>
      </c>
      <c r="CA13" s="22">
        <v>55936.708369999993</v>
      </c>
      <c r="CB13" s="22">
        <v>64845.952209999974</v>
      </c>
      <c r="CC13" s="22">
        <v>63084.171010000013</v>
      </c>
      <c r="CD13" s="22">
        <v>64147.507480000015</v>
      </c>
      <c r="CE13" s="22"/>
      <c r="CF13" s="13">
        <f t="shared" si="0"/>
        <v>128059.21933999998</v>
      </c>
      <c r="CG13" s="13">
        <f t="shared" si="1"/>
        <v>134709.90104999999</v>
      </c>
      <c r="CH13" s="13">
        <f t="shared" si="2"/>
        <v>141106.55773</v>
      </c>
      <c r="CI13" s="13">
        <f t="shared" si="3"/>
        <v>139539.05474000002</v>
      </c>
      <c r="CJ13" s="13">
        <f t="shared" si="4"/>
        <v>178512.6489</v>
      </c>
      <c r="CK13" s="13">
        <f t="shared" si="5"/>
        <v>196358.43223999999</v>
      </c>
      <c r="CL13" s="13">
        <f t="shared" si="6"/>
        <v>208952.88097</v>
      </c>
      <c r="CM13" s="13">
        <f t="shared" si="7"/>
        <v>219200.42427999998</v>
      </c>
      <c r="CN13" s="13">
        <f t="shared" si="8"/>
        <v>218303.73525999999</v>
      </c>
      <c r="CO13" s="13">
        <f t="shared" si="9"/>
        <v>205875.87927</v>
      </c>
      <c r="CP13" s="13">
        <f t="shared" si="10"/>
        <v>218712.16318</v>
      </c>
      <c r="CQ13" s="13">
        <f t="shared" si="11"/>
        <v>229403.24868999998</v>
      </c>
      <c r="CR13" s="13">
        <f t="shared" si="12"/>
        <v>222903.49090000003</v>
      </c>
      <c r="CS13" s="13">
        <f t="shared" si="13"/>
        <v>206048.31619999994</v>
      </c>
      <c r="CT13" s="13">
        <f t="shared" si="14"/>
        <v>99658.313600000009</v>
      </c>
      <c r="CU13" s="13">
        <f t="shared" si="16"/>
        <v>124346.03659</v>
      </c>
      <c r="CV13" s="13">
        <v>145924.5914</v>
      </c>
      <c r="CW13" s="13">
        <v>161465.25445000001</v>
      </c>
      <c r="CX13" s="13">
        <f t="shared" si="15"/>
        <v>216100.35175</v>
      </c>
      <c r="CY13" s="147">
        <f t="shared" si="17"/>
        <v>248014.33906999999</v>
      </c>
    </row>
    <row r="14" spans="1:103" outlineLevel="1">
      <c r="B14" s="12" t="str">
        <f>IF(Portfolio!$CE$3=SOURCE!$A$1,SOURCE!D219,SOURCE!E219)</f>
        <v>ShoppingAnáliaFranco</v>
      </c>
      <c r="C14" s="156">
        <v>69739.286599999992</v>
      </c>
      <c r="D14" s="156">
        <v>80316.955539999995</v>
      </c>
      <c r="E14" s="156">
        <v>80321.68998000001</v>
      </c>
      <c r="F14" s="156">
        <v>110179.67667000002</v>
      </c>
      <c r="G14" s="156">
        <v>78594.767070000002</v>
      </c>
      <c r="H14" s="156">
        <v>95560.834610000005</v>
      </c>
      <c r="I14" s="156">
        <v>92942.834419999999</v>
      </c>
      <c r="J14" s="156">
        <v>125801.01584000001</v>
      </c>
      <c r="K14" s="156">
        <v>93861.583160000009</v>
      </c>
      <c r="L14" s="156">
        <v>105942.53631</v>
      </c>
      <c r="M14" s="156">
        <v>103857.66835000001</v>
      </c>
      <c r="N14" s="156">
        <v>136013.24526999998</v>
      </c>
      <c r="O14" s="156">
        <v>97928.302059999987</v>
      </c>
      <c r="P14" s="156">
        <v>114809.51911000001</v>
      </c>
      <c r="Q14" s="156">
        <v>121862.61440000001</v>
      </c>
      <c r="R14" s="156">
        <v>189277.00082000002</v>
      </c>
      <c r="S14" s="156">
        <v>142517.3817</v>
      </c>
      <c r="T14" s="156">
        <v>158803.55052999998</v>
      </c>
      <c r="U14" s="156">
        <v>157381.46338</v>
      </c>
      <c r="V14" s="156">
        <v>229041</v>
      </c>
      <c r="W14" s="156">
        <v>160945.96545999998</v>
      </c>
      <c r="X14" s="156">
        <v>186595.11872</v>
      </c>
      <c r="Y14" s="156">
        <v>179857.50639</v>
      </c>
      <c r="Z14" s="156">
        <v>246707.45885999998</v>
      </c>
      <c r="AA14" s="156">
        <v>168475.00235</v>
      </c>
      <c r="AB14" s="156">
        <v>201467.67256000001</v>
      </c>
      <c r="AC14" s="156">
        <v>190978.18070999999</v>
      </c>
      <c r="AD14" s="156">
        <v>268055.84979999997</v>
      </c>
      <c r="AE14" s="156">
        <v>188961.13085999998</v>
      </c>
      <c r="AF14" s="156">
        <v>213796.74158</v>
      </c>
      <c r="AG14" s="156">
        <v>213742.56602999999</v>
      </c>
      <c r="AH14" s="156">
        <v>297877.68964</v>
      </c>
      <c r="AI14" s="156">
        <v>206952.22278000001</v>
      </c>
      <c r="AJ14" s="156">
        <v>234165.87477999995</v>
      </c>
      <c r="AK14" s="156">
        <v>222492.49799999999</v>
      </c>
      <c r="AL14" s="156">
        <v>314782.44233999995</v>
      </c>
      <c r="AM14" s="156">
        <v>217946.73008000001</v>
      </c>
      <c r="AN14" s="156">
        <v>241449.77721</v>
      </c>
      <c r="AO14" s="156">
        <v>226656.14476</v>
      </c>
      <c r="AP14" s="156">
        <v>333714.03720000002</v>
      </c>
      <c r="AQ14" s="156">
        <v>226386.65599</v>
      </c>
      <c r="AR14" s="156">
        <v>258517.21919999999</v>
      </c>
      <c r="AS14" s="156">
        <v>239015.42600000001</v>
      </c>
      <c r="AT14" s="156">
        <v>350092.27410500002</v>
      </c>
      <c r="AU14" s="156">
        <v>245082.32890999989</v>
      </c>
      <c r="AV14" s="156">
        <v>286717.80800000002</v>
      </c>
      <c r="AW14" s="156">
        <v>262043.71797000003</v>
      </c>
      <c r="AX14" s="156">
        <v>363232.45342000003</v>
      </c>
      <c r="AY14" s="156">
        <v>252912.78498</v>
      </c>
      <c r="AZ14" s="156">
        <v>285194.81342000002</v>
      </c>
      <c r="BA14" s="156">
        <v>272358.21289999963</v>
      </c>
      <c r="BB14" s="156">
        <v>373301.37864000018</v>
      </c>
      <c r="BC14" s="156">
        <v>256481.23789999983</v>
      </c>
      <c r="BD14" s="13">
        <v>296875.10551000002</v>
      </c>
      <c r="BE14" s="13">
        <v>282503.63488999975</v>
      </c>
      <c r="BF14" s="13">
        <v>400198.09852999961</v>
      </c>
      <c r="BG14" s="13">
        <v>227907.01719000028</v>
      </c>
      <c r="BH14" s="13">
        <v>35028.555870000011</v>
      </c>
      <c r="BI14" s="13">
        <v>182830.39574000001</v>
      </c>
      <c r="BJ14" s="13">
        <v>332690.11976999999</v>
      </c>
      <c r="BK14" s="13">
        <v>159175.52724</v>
      </c>
      <c r="BL14" s="13">
        <v>230201.25826000026</v>
      </c>
      <c r="BM14" s="13">
        <v>279001.71992999996</v>
      </c>
      <c r="BN14" s="13">
        <v>436093.52927999996</v>
      </c>
      <c r="BO14" s="13">
        <v>278483.24125999992</v>
      </c>
      <c r="BP14" s="22">
        <v>371624.39784999954</v>
      </c>
      <c r="BQ14" s="13">
        <v>338701.40843999997</v>
      </c>
      <c r="BR14" s="22">
        <v>483175.22631000006</v>
      </c>
      <c r="BS14" s="22">
        <v>323239.37369999994</v>
      </c>
      <c r="BT14" s="22">
        <v>396870.3940400001</v>
      </c>
      <c r="BU14" s="13">
        <v>368532.82095999987</v>
      </c>
      <c r="BV14" s="13">
        <v>513408.37867000006</v>
      </c>
      <c r="BW14" s="13">
        <v>356784.84386000002</v>
      </c>
      <c r="BX14" s="13">
        <v>406919.32947999967</v>
      </c>
      <c r="BY14" s="13">
        <v>396379.02546999994</v>
      </c>
      <c r="BZ14" s="13">
        <v>574715.74126999965</v>
      </c>
      <c r="CA14" s="22">
        <v>364481.77514999965</v>
      </c>
      <c r="CB14" s="22">
        <v>443315.97253000061</v>
      </c>
      <c r="CC14" s="22">
        <v>431397.67578000011</v>
      </c>
      <c r="CD14" s="22">
        <v>609176.55037999956</v>
      </c>
      <c r="CE14" s="22"/>
      <c r="CF14" s="13">
        <f t="shared" si="0"/>
        <v>340557.60879000003</v>
      </c>
      <c r="CG14" s="13">
        <f t="shared" si="1"/>
        <v>392899.45194000006</v>
      </c>
      <c r="CH14" s="13">
        <f t="shared" si="2"/>
        <v>439675.03309000004</v>
      </c>
      <c r="CI14" s="13">
        <f t="shared" si="3"/>
        <v>523877.43639000005</v>
      </c>
      <c r="CJ14" s="13">
        <f t="shared" si="4"/>
        <v>687743.39561000001</v>
      </c>
      <c r="CK14" s="13">
        <f t="shared" si="5"/>
        <v>774106.04943000001</v>
      </c>
      <c r="CL14" s="13">
        <f t="shared" si="6"/>
        <v>828976.70542000001</v>
      </c>
      <c r="CM14" s="13">
        <f t="shared" si="7"/>
        <v>914378.12810999993</v>
      </c>
      <c r="CN14" s="13">
        <f t="shared" si="8"/>
        <v>978393.03789999988</v>
      </c>
      <c r="CO14" s="13">
        <f t="shared" si="9"/>
        <v>1019766.6892499999</v>
      </c>
      <c r="CP14" s="13">
        <f t="shared" si="10"/>
        <v>1074011.5752950001</v>
      </c>
      <c r="CQ14" s="13">
        <f t="shared" si="11"/>
        <v>1157076.3082999999</v>
      </c>
      <c r="CR14" s="13">
        <f t="shared" si="12"/>
        <v>1183767.18994</v>
      </c>
      <c r="CS14" s="13">
        <f t="shared" si="13"/>
        <v>1236058.0768299992</v>
      </c>
      <c r="CT14" s="13">
        <f t="shared" si="14"/>
        <v>778456.08857000037</v>
      </c>
      <c r="CU14" s="13">
        <f t="shared" si="16"/>
        <v>1104472.03471</v>
      </c>
      <c r="CV14" s="13">
        <v>1471984.2738599998</v>
      </c>
      <c r="CW14" s="13">
        <v>1602050.96737</v>
      </c>
      <c r="CX14" s="13">
        <f t="shared" si="15"/>
        <v>1734798.9400799994</v>
      </c>
      <c r="CY14" s="147">
        <f t="shared" si="17"/>
        <v>1848371.9738400001</v>
      </c>
    </row>
    <row r="15" spans="1:103" s="12" customFormat="1" outlineLevel="1">
      <c r="B15" s="12" t="str">
        <f>IF(Portfolio!$CE$3=SOURCE!$A$1,SOURCE!D220,SOURCE!E220)</f>
        <v>ParkShoppingBarigüi</v>
      </c>
      <c r="C15" s="156">
        <v>58410.265749999999</v>
      </c>
      <c r="D15" s="156">
        <v>72342.695749999999</v>
      </c>
      <c r="E15" s="156">
        <v>74962.452329999986</v>
      </c>
      <c r="F15" s="156">
        <v>101499.07964999999</v>
      </c>
      <c r="G15" s="156">
        <v>76732.446369999991</v>
      </c>
      <c r="H15" s="156">
        <v>88159.459849999999</v>
      </c>
      <c r="I15" s="156">
        <v>91995.552469999995</v>
      </c>
      <c r="J15" s="156">
        <v>117583.80407000001</v>
      </c>
      <c r="K15" s="156">
        <v>93077.295939999982</v>
      </c>
      <c r="L15" s="156">
        <v>106382.83643999998</v>
      </c>
      <c r="M15" s="156">
        <v>102374.23393</v>
      </c>
      <c r="N15" s="156">
        <v>130003.53307000002</v>
      </c>
      <c r="O15" s="156">
        <v>101228.07232000004</v>
      </c>
      <c r="P15" s="156">
        <v>111458.75569999999</v>
      </c>
      <c r="Q15" s="156">
        <v>104174.50894</v>
      </c>
      <c r="R15" s="156">
        <v>148528.69407</v>
      </c>
      <c r="S15" s="156">
        <v>113555.93869999998</v>
      </c>
      <c r="T15" s="156">
        <v>122748.07411999998</v>
      </c>
      <c r="U15" s="156">
        <v>119291.46151999998</v>
      </c>
      <c r="V15" s="156">
        <v>185508</v>
      </c>
      <c r="W15" s="156">
        <v>143504.01236000002</v>
      </c>
      <c r="X15" s="156">
        <v>159125.18312999996</v>
      </c>
      <c r="Y15" s="156">
        <v>157110.11232000001</v>
      </c>
      <c r="Z15" s="156">
        <v>218658.44817999992</v>
      </c>
      <c r="AA15" s="156">
        <v>161382.39864000006</v>
      </c>
      <c r="AB15" s="156">
        <v>184355.39702</v>
      </c>
      <c r="AC15" s="156">
        <v>175494.58443999995</v>
      </c>
      <c r="AD15" s="156">
        <v>237272.13436000005</v>
      </c>
      <c r="AE15" s="156">
        <v>181566.42304999998</v>
      </c>
      <c r="AF15" s="156">
        <v>193999.37001000001</v>
      </c>
      <c r="AG15" s="156">
        <v>190134.70180000001</v>
      </c>
      <c r="AH15" s="156">
        <v>250900.51976</v>
      </c>
      <c r="AI15" s="156">
        <v>186119.47824999999</v>
      </c>
      <c r="AJ15" s="156">
        <v>198374.07288999998</v>
      </c>
      <c r="AK15" s="156">
        <v>194993.826</v>
      </c>
      <c r="AL15" s="156">
        <v>266001.68881000002</v>
      </c>
      <c r="AM15" s="156">
        <v>195929.01066</v>
      </c>
      <c r="AN15" s="156">
        <v>202450.2225</v>
      </c>
      <c r="AO15" s="156">
        <v>198511.22753999999</v>
      </c>
      <c r="AP15" s="156">
        <v>290143.68024999998</v>
      </c>
      <c r="AQ15" s="156">
        <v>196248.93044</v>
      </c>
      <c r="AR15" s="156">
        <v>221391.21388</v>
      </c>
      <c r="AS15" s="156">
        <v>206377.18824000002</v>
      </c>
      <c r="AT15" s="156">
        <v>300812.02548000001</v>
      </c>
      <c r="AU15" s="156">
        <v>219673.07804000008</v>
      </c>
      <c r="AV15" s="156">
        <v>247361.11516999998</v>
      </c>
      <c r="AW15" s="156">
        <v>232801.88728000002</v>
      </c>
      <c r="AX15" s="156">
        <v>318910.82936999999</v>
      </c>
      <c r="AY15" s="156">
        <v>230874.45875999998</v>
      </c>
      <c r="AZ15" s="156">
        <v>243473.29531000002</v>
      </c>
      <c r="BA15" s="156">
        <v>245898.67616000024</v>
      </c>
      <c r="BB15" s="156">
        <v>334235.51013000001</v>
      </c>
      <c r="BC15" s="156">
        <v>228583.32521000013</v>
      </c>
      <c r="BD15" s="22">
        <v>255178.56178000008</v>
      </c>
      <c r="BE15" s="22">
        <v>248474.41595</v>
      </c>
      <c r="BF15" s="22">
        <v>350089.38752999989</v>
      </c>
      <c r="BG15" s="22">
        <v>206439.46917000005</v>
      </c>
      <c r="BH15" s="22">
        <v>64010.277169999987</v>
      </c>
      <c r="BI15" s="22">
        <v>145187.17556000006</v>
      </c>
      <c r="BJ15" s="13">
        <v>301647.86516999989</v>
      </c>
      <c r="BK15" s="13">
        <v>148792.16339000029</v>
      </c>
      <c r="BL15" s="13">
        <v>217609.99515999999</v>
      </c>
      <c r="BM15" s="13">
        <v>271810.61206999997</v>
      </c>
      <c r="BN15" s="13">
        <v>409566.20949000004</v>
      </c>
      <c r="BO15" s="13">
        <v>272536.10269999999</v>
      </c>
      <c r="BP15" s="22">
        <v>348121.33564999996</v>
      </c>
      <c r="BQ15" s="13">
        <v>336074.28171000001</v>
      </c>
      <c r="BR15" s="22">
        <v>453430.82650000002</v>
      </c>
      <c r="BS15" s="22">
        <v>317756.10878000007</v>
      </c>
      <c r="BT15" s="22">
        <v>368651.85532999982</v>
      </c>
      <c r="BU15" s="13">
        <v>361337.44703000004</v>
      </c>
      <c r="BV15" s="13">
        <v>490681.15512000013</v>
      </c>
      <c r="BW15" s="13">
        <v>344049.96698000003</v>
      </c>
      <c r="BX15" s="13">
        <v>371148.5591999992</v>
      </c>
      <c r="BY15" s="13">
        <v>376062.0574399996</v>
      </c>
      <c r="BZ15" s="13">
        <v>551931.3022700001</v>
      </c>
      <c r="CA15" s="22">
        <v>401894.47084999963</v>
      </c>
      <c r="CB15" s="22">
        <v>475640.8764200001</v>
      </c>
      <c r="CC15" s="22">
        <v>447802.25433999998</v>
      </c>
      <c r="CD15" s="22">
        <v>633668.98050999967</v>
      </c>
      <c r="CE15" s="22"/>
      <c r="CF15" s="13">
        <f t="shared" si="0"/>
        <v>307214.49347999995</v>
      </c>
      <c r="CG15" s="13">
        <f t="shared" si="1"/>
        <v>374471.26276000001</v>
      </c>
      <c r="CH15" s="13">
        <f t="shared" si="2"/>
        <v>431837.89937999996</v>
      </c>
      <c r="CI15" s="13">
        <f t="shared" si="3"/>
        <v>465390.03102999995</v>
      </c>
      <c r="CJ15" s="13">
        <f t="shared" si="4"/>
        <v>541103.47433999996</v>
      </c>
      <c r="CK15" s="13">
        <f t="shared" si="5"/>
        <v>678397.75598999986</v>
      </c>
      <c r="CL15" s="13">
        <f t="shared" si="6"/>
        <v>758504.51446000009</v>
      </c>
      <c r="CM15" s="13">
        <f t="shared" si="7"/>
        <v>816601.01462000003</v>
      </c>
      <c r="CN15" s="13">
        <f t="shared" si="8"/>
        <v>845489.06594999996</v>
      </c>
      <c r="CO15" s="13">
        <f t="shared" si="9"/>
        <v>887034.14094999991</v>
      </c>
      <c r="CP15" s="13">
        <f t="shared" si="10"/>
        <v>924829.35804000008</v>
      </c>
      <c r="CQ15" s="13">
        <f t="shared" si="11"/>
        <v>1018746.90986</v>
      </c>
      <c r="CR15" s="13">
        <f t="shared" si="12"/>
        <v>1054481.9403600004</v>
      </c>
      <c r="CS15" s="13">
        <f t="shared" si="13"/>
        <v>1082325.69047</v>
      </c>
      <c r="CT15" s="13">
        <f t="shared" si="14"/>
        <v>717284.78707000008</v>
      </c>
      <c r="CU15" s="13">
        <f t="shared" si="16"/>
        <v>1047778.9801100004</v>
      </c>
      <c r="CV15" s="13">
        <v>1410162.5465599999</v>
      </c>
      <c r="CW15" s="13">
        <v>1538426.56626</v>
      </c>
      <c r="CX15" s="13">
        <f t="shared" si="15"/>
        <v>1643191.8858899989</v>
      </c>
      <c r="CY15" s="147">
        <f t="shared" si="17"/>
        <v>1959006.5821199995</v>
      </c>
    </row>
    <row r="16" spans="1:103" outlineLevel="1">
      <c r="B16" s="12" t="str">
        <f>IF(Portfolio!$CE$3=SOURCE!$A$1,SOURCE!D221,SOURCE!E221)</f>
        <v>Pátio Savassi</v>
      </c>
      <c r="C16" s="156">
        <v>0</v>
      </c>
      <c r="D16" s="156">
        <v>0</v>
      </c>
      <c r="E16" s="156">
        <v>0</v>
      </c>
      <c r="F16" s="156">
        <v>0</v>
      </c>
      <c r="G16" s="156">
        <v>0</v>
      </c>
      <c r="H16" s="156">
        <v>0</v>
      </c>
      <c r="I16" s="156">
        <v>42132.907810000004</v>
      </c>
      <c r="J16" s="156">
        <v>58645.052009999992</v>
      </c>
      <c r="K16" s="156">
        <v>43936.292959999999</v>
      </c>
      <c r="L16" s="156">
        <v>49555.324300000007</v>
      </c>
      <c r="M16" s="156">
        <v>54678.000659999991</v>
      </c>
      <c r="N16" s="156">
        <v>70571.415010000012</v>
      </c>
      <c r="O16" s="156">
        <v>52636.601179999998</v>
      </c>
      <c r="P16" s="156">
        <v>59240.565399999992</v>
      </c>
      <c r="Q16" s="156">
        <v>60263.619220000015</v>
      </c>
      <c r="R16" s="156">
        <v>81432.247000000003</v>
      </c>
      <c r="S16" s="156">
        <v>60256.480130000004</v>
      </c>
      <c r="T16" s="156">
        <v>66581.509560000006</v>
      </c>
      <c r="U16" s="156">
        <v>68787.103220000005</v>
      </c>
      <c r="V16" s="156">
        <v>88330</v>
      </c>
      <c r="W16" s="156">
        <v>68766.284400000004</v>
      </c>
      <c r="X16" s="156">
        <v>73497.244289999988</v>
      </c>
      <c r="Y16" s="156">
        <v>73084.443990000014</v>
      </c>
      <c r="Z16" s="156">
        <v>93037.630650000006</v>
      </c>
      <c r="AA16" s="156">
        <v>72999.47732000002</v>
      </c>
      <c r="AB16" s="156">
        <v>78882.547080000004</v>
      </c>
      <c r="AC16" s="156">
        <v>77926.622299999988</v>
      </c>
      <c r="AD16" s="156">
        <v>101700.67025</v>
      </c>
      <c r="AE16" s="156">
        <v>77971.681230000017</v>
      </c>
      <c r="AF16" s="156">
        <v>81514.308919999996</v>
      </c>
      <c r="AG16" s="156">
        <v>82760.063519999996</v>
      </c>
      <c r="AH16" s="156">
        <v>105735.06578</v>
      </c>
      <c r="AI16" s="156">
        <v>79548.309860000008</v>
      </c>
      <c r="AJ16" s="156">
        <v>85147.976600000024</v>
      </c>
      <c r="AK16" s="156">
        <v>87729.202000000005</v>
      </c>
      <c r="AL16" s="156">
        <v>114719.42164</v>
      </c>
      <c r="AM16" s="156">
        <v>85033.598670000007</v>
      </c>
      <c r="AN16" s="156">
        <v>90364.770359999995</v>
      </c>
      <c r="AO16" s="156">
        <v>91904.731610000104</v>
      </c>
      <c r="AP16" s="156">
        <v>128044.11056999999</v>
      </c>
      <c r="AQ16" s="156">
        <v>88500.174629999994</v>
      </c>
      <c r="AR16" s="156">
        <v>94274.943400000004</v>
      </c>
      <c r="AS16" s="156">
        <v>96119.646779999995</v>
      </c>
      <c r="AT16" s="156">
        <v>126281.26290999999</v>
      </c>
      <c r="AU16" s="156">
        <v>92759.218620000029</v>
      </c>
      <c r="AV16" s="156">
        <v>97351.569159999912</v>
      </c>
      <c r="AW16" s="156">
        <v>94535.885779999997</v>
      </c>
      <c r="AX16" s="156">
        <v>135632.20456000001</v>
      </c>
      <c r="AY16" s="156">
        <v>106702.93002</v>
      </c>
      <c r="AZ16" s="156">
        <v>113285.66242000001</v>
      </c>
      <c r="BA16" s="156">
        <v>117772.01755000003</v>
      </c>
      <c r="BB16" s="156">
        <v>154332.17460999999</v>
      </c>
      <c r="BC16" s="156">
        <v>111762.3177400001</v>
      </c>
      <c r="BD16" s="13">
        <v>122405.93192999998</v>
      </c>
      <c r="BE16" s="13">
        <v>124635.19007999985</v>
      </c>
      <c r="BF16" s="13">
        <v>157931.19004000004</v>
      </c>
      <c r="BG16" s="13">
        <v>97023.784140000018</v>
      </c>
      <c r="BH16" s="13">
        <v>15095.232840000008</v>
      </c>
      <c r="BI16" s="13">
        <v>45147.036829999997</v>
      </c>
      <c r="BJ16" s="13">
        <v>109011.81784</v>
      </c>
      <c r="BK16" s="13">
        <v>51663.088490000031</v>
      </c>
      <c r="BL16" s="13">
        <v>74395.250100000005</v>
      </c>
      <c r="BM16" s="13">
        <v>103107.15057999999</v>
      </c>
      <c r="BN16" s="13">
        <v>152037.76896000004</v>
      </c>
      <c r="BO16" s="13">
        <v>110381.91628999999</v>
      </c>
      <c r="BP16" s="22">
        <v>134430.59601000007</v>
      </c>
      <c r="BQ16" s="13">
        <v>132891.06855999999</v>
      </c>
      <c r="BR16" s="22">
        <v>168550.95541000002</v>
      </c>
      <c r="BS16" s="22">
        <v>126308.04171000002</v>
      </c>
      <c r="BT16" s="22">
        <v>141034.79836999997</v>
      </c>
      <c r="BU16" s="13">
        <v>148571.76851999995</v>
      </c>
      <c r="BV16" s="13">
        <v>185572.02664999999</v>
      </c>
      <c r="BW16" s="13">
        <v>135909.30765999996</v>
      </c>
      <c r="BX16" s="13">
        <v>150962.43013999998</v>
      </c>
      <c r="BY16" s="13">
        <v>153761.6846000001</v>
      </c>
      <c r="BZ16" s="13">
        <v>199836.57980999997</v>
      </c>
      <c r="CA16" s="22">
        <v>145425.71993000008</v>
      </c>
      <c r="CB16" s="22">
        <v>162872.45735999997</v>
      </c>
      <c r="CC16" s="22">
        <v>160339.59035000001</v>
      </c>
      <c r="CD16" s="22">
        <v>213345.65785000002</v>
      </c>
      <c r="CE16" s="22"/>
      <c r="CF16" s="13">
        <f t="shared" si="0"/>
        <v>0</v>
      </c>
      <c r="CG16" s="13">
        <f t="shared" si="1"/>
        <v>100777.95981999999</v>
      </c>
      <c r="CH16" s="13">
        <f t="shared" si="2"/>
        <v>218741.03292999999</v>
      </c>
      <c r="CI16" s="13">
        <f t="shared" si="3"/>
        <v>253573.03280000002</v>
      </c>
      <c r="CJ16" s="13">
        <f t="shared" si="4"/>
        <v>283955.09291000001</v>
      </c>
      <c r="CK16" s="13">
        <f t="shared" si="5"/>
        <v>308385.60333000001</v>
      </c>
      <c r="CL16" s="13">
        <f t="shared" si="6"/>
        <v>331509.31695000001</v>
      </c>
      <c r="CM16" s="13">
        <f t="shared" si="7"/>
        <v>347981.11945</v>
      </c>
      <c r="CN16" s="13">
        <f t="shared" si="8"/>
        <v>367144.91010000004</v>
      </c>
      <c r="CO16" s="13">
        <f t="shared" si="9"/>
        <v>395347.2112100001</v>
      </c>
      <c r="CP16" s="13">
        <f t="shared" si="10"/>
        <v>405176.02772000001</v>
      </c>
      <c r="CQ16" s="13">
        <f t="shared" si="11"/>
        <v>420278.87812000001</v>
      </c>
      <c r="CR16" s="13">
        <f t="shared" si="12"/>
        <v>492092.78460000001</v>
      </c>
      <c r="CS16" s="13">
        <f t="shared" si="13"/>
        <v>516734.62978999992</v>
      </c>
      <c r="CT16" s="13">
        <f t="shared" si="14"/>
        <v>266277.87164999999</v>
      </c>
      <c r="CU16" s="13">
        <f t="shared" si="16"/>
        <v>381203.25813000009</v>
      </c>
      <c r="CV16" s="13">
        <v>546254.53626999992</v>
      </c>
      <c r="CW16" s="13">
        <v>601486.63524999993</v>
      </c>
      <c r="CX16" s="13">
        <f t="shared" si="15"/>
        <v>640470.00221000006</v>
      </c>
      <c r="CY16" s="147">
        <f t="shared" si="17"/>
        <v>681983.42549000005</v>
      </c>
    </row>
    <row r="17" spans="2:104" outlineLevel="1">
      <c r="B17" s="12" t="str">
        <f>IF(Portfolio!$CE$3=SOURCE!$A$1,SOURCE!D222,SOURCE!E222)</f>
        <v>ShoppingSantaÚrsula</v>
      </c>
      <c r="C17" s="156">
        <v>0</v>
      </c>
      <c r="D17" s="156">
        <v>0</v>
      </c>
      <c r="E17" s="156">
        <v>0</v>
      </c>
      <c r="F17" s="156">
        <v>0</v>
      </c>
      <c r="G17" s="156">
        <v>0</v>
      </c>
      <c r="H17" s="156">
        <v>0</v>
      </c>
      <c r="I17" s="156">
        <v>0</v>
      </c>
      <c r="J17" s="156">
        <v>0</v>
      </c>
      <c r="K17" s="156">
        <v>0</v>
      </c>
      <c r="L17" s="156">
        <v>18541.679700000001</v>
      </c>
      <c r="M17" s="156">
        <v>26293.788940000002</v>
      </c>
      <c r="N17" s="156">
        <v>29644.882539999999</v>
      </c>
      <c r="O17" s="156">
        <v>21051.360999999997</v>
      </c>
      <c r="P17" s="156">
        <v>19526.073</v>
      </c>
      <c r="Q17" s="156">
        <v>18068.451009999997</v>
      </c>
      <c r="R17" s="156">
        <v>25176.607019999999</v>
      </c>
      <c r="S17" s="156">
        <v>20578.537469999999</v>
      </c>
      <c r="T17" s="156">
        <v>24990.558530000002</v>
      </c>
      <c r="U17" s="156">
        <v>28065.613789999999</v>
      </c>
      <c r="V17" s="156">
        <v>36158</v>
      </c>
      <c r="W17" s="156">
        <v>29055.100299999998</v>
      </c>
      <c r="X17" s="156">
        <v>31624.464480000002</v>
      </c>
      <c r="Y17" s="156">
        <v>32235.057619999996</v>
      </c>
      <c r="Z17" s="156">
        <v>44117.04206</v>
      </c>
      <c r="AA17" s="156">
        <v>32822.938459999998</v>
      </c>
      <c r="AB17" s="156">
        <v>36640.056349999999</v>
      </c>
      <c r="AC17" s="156">
        <v>40567.973560000006</v>
      </c>
      <c r="AD17" s="156">
        <v>54005.614880000001</v>
      </c>
      <c r="AE17" s="156">
        <v>41126.982919999995</v>
      </c>
      <c r="AF17" s="156">
        <v>44832.587010000003</v>
      </c>
      <c r="AG17" s="156">
        <v>46089.085380000004</v>
      </c>
      <c r="AH17" s="156">
        <v>54810.430090000002</v>
      </c>
      <c r="AI17" s="156">
        <v>42420.54724</v>
      </c>
      <c r="AJ17" s="156">
        <v>42002.49596</v>
      </c>
      <c r="AK17" s="156">
        <v>41241.485000000001</v>
      </c>
      <c r="AL17" s="156">
        <v>54317.881329999997</v>
      </c>
      <c r="AM17" s="156">
        <v>41258.652369999996</v>
      </c>
      <c r="AN17" s="156">
        <v>42459.134770000004</v>
      </c>
      <c r="AO17" s="156">
        <v>39772.03342</v>
      </c>
      <c r="AP17" s="156">
        <v>50002.004669999995</v>
      </c>
      <c r="AQ17" s="156">
        <v>36961.362259999994</v>
      </c>
      <c r="AR17" s="156">
        <v>36652.394970000001</v>
      </c>
      <c r="AS17" s="156">
        <v>34627.30027</v>
      </c>
      <c r="AT17" s="156">
        <v>42842.023580000001</v>
      </c>
      <c r="AU17" s="156">
        <v>36564.703440000005</v>
      </c>
      <c r="AV17" s="156">
        <v>38670.132969999999</v>
      </c>
      <c r="AW17" s="156">
        <v>37158.353040000002</v>
      </c>
      <c r="AX17" s="156">
        <v>48573.082950000004</v>
      </c>
      <c r="AY17" s="156">
        <v>39897.707969999996</v>
      </c>
      <c r="AZ17" s="156">
        <v>40138.30169</v>
      </c>
      <c r="BA17" s="156">
        <v>43714.706060000019</v>
      </c>
      <c r="BB17" s="156">
        <v>55385.988810000017</v>
      </c>
      <c r="BC17" s="156">
        <v>45734.306039999959</v>
      </c>
      <c r="BD17" s="13">
        <v>46303.285280000018</v>
      </c>
      <c r="BE17" s="13">
        <v>45612.042950000017</v>
      </c>
      <c r="BF17" s="13">
        <v>57712.965569999993</v>
      </c>
      <c r="BG17" s="13">
        <v>31693.720290000012</v>
      </c>
      <c r="BH17" s="13">
        <v>2365.0390100000004</v>
      </c>
      <c r="BI17" s="13">
        <v>14375.566810000002</v>
      </c>
      <c r="BJ17" s="13">
        <v>37407.47423</v>
      </c>
      <c r="BK17" s="13">
        <v>17384.568669999997</v>
      </c>
      <c r="BL17" s="13">
        <v>17653.524080000003</v>
      </c>
      <c r="BM17" s="13">
        <v>25610.676500000005</v>
      </c>
      <c r="BN17" s="13">
        <v>37264.601120000007</v>
      </c>
      <c r="BO17" s="13">
        <v>27210.758499999993</v>
      </c>
      <c r="BP17" s="22">
        <v>32139.273200000014</v>
      </c>
      <c r="BQ17" s="13">
        <v>29710.19469</v>
      </c>
      <c r="BR17" s="22">
        <v>39526.641379999994</v>
      </c>
      <c r="BS17" s="22">
        <v>32730.578230000003</v>
      </c>
      <c r="BT17" s="22">
        <v>34833.981089999987</v>
      </c>
      <c r="BU17" s="13">
        <v>37393.761170000012</v>
      </c>
      <c r="BV17" s="13">
        <v>47308.990870000001</v>
      </c>
      <c r="BW17" s="13">
        <v>39921.422020000005</v>
      </c>
      <c r="BX17" s="13">
        <v>42598.466970000009</v>
      </c>
      <c r="BY17" s="13">
        <v>42935.359149999982</v>
      </c>
      <c r="BZ17" s="13">
        <v>53193.027880000016</v>
      </c>
      <c r="CA17" s="22">
        <v>39676.069859999989</v>
      </c>
      <c r="CB17" s="22">
        <v>45929.478190000038</v>
      </c>
      <c r="CC17" s="22">
        <v>43098.885439999998</v>
      </c>
      <c r="CD17" s="22">
        <v>51109.802920000016</v>
      </c>
      <c r="CE17" s="22"/>
      <c r="CF17" s="13">
        <f t="shared" si="0"/>
        <v>0</v>
      </c>
      <c r="CG17" s="13">
        <f t="shared" si="1"/>
        <v>0</v>
      </c>
      <c r="CH17" s="13">
        <f t="shared" si="2"/>
        <v>74480.351179999998</v>
      </c>
      <c r="CI17" s="13">
        <f t="shared" si="3"/>
        <v>83822.492029999994</v>
      </c>
      <c r="CJ17" s="13">
        <f t="shared" si="4"/>
        <v>109792.70979000001</v>
      </c>
      <c r="CK17" s="13">
        <f t="shared" si="5"/>
        <v>137031.66446</v>
      </c>
      <c r="CL17" s="13">
        <f t="shared" si="6"/>
        <v>164036.58325000003</v>
      </c>
      <c r="CM17" s="13">
        <f t="shared" si="7"/>
        <v>186859.08540000001</v>
      </c>
      <c r="CN17" s="13">
        <f t="shared" si="8"/>
        <v>179982.40953</v>
      </c>
      <c r="CO17" s="13">
        <f t="shared" si="9"/>
        <v>173491.82522999999</v>
      </c>
      <c r="CP17" s="13">
        <f t="shared" si="10"/>
        <v>151083.08108</v>
      </c>
      <c r="CQ17" s="13">
        <f t="shared" si="11"/>
        <v>160966.27240000002</v>
      </c>
      <c r="CR17" s="13">
        <f t="shared" si="12"/>
        <v>179136.70453000002</v>
      </c>
      <c r="CS17" s="13">
        <f t="shared" si="13"/>
        <v>195362.59983999998</v>
      </c>
      <c r="CT17" s="13">
        <f t="shared" si="14"/>
        <v>85841.800340000016</v>
      </c>
      <c r="CU17" s="13">
        <f t="shared" si="16"/>
        <v>97913.370370000004</v>
      </c>
      <c r="CV17" s="13">
        <v>128586.86776999998</v>
      </c>
      <c r="CW17" s="13">
        <v>152267.31135999999</v>
      </c>
      <c r="CX17" s="13">
        <f t="shared" si="15"/>
        <v>178648.27601999999</v>
      </c>
      <c r="CY17" s="147">
        <f t="shared" si="17"/>
        <v>179814.23641000004</v>
      </c>
    </row>
    <row r="18" spans="2:104" s="12" customFormat="1" outlineLevel="1">
      <c r="B18" s="77" t="str">
        <f>IF(Portfolio!$CE$3=SOURCE!$A$1,SOURCE!D223,SOURCE!E223)</f>
        <v>BarraShoppingSul</v>
      </c>
      <c r="C18" s="156">
        <v>0</v>
      </c>
      <c r="D18" s="156">
        <v>0</v>
      </c>
      <c r="E18" s="156">
        <v>0</v>
      </c>
      <c r="F18" s="156">
        <v>0</v>
      </c>
      <c r="G18" s="156">
        <v>0</v>
      </c>
      <c r="H18" s="156">
        <v>0</v>
      </c>
      <c r="I18" s="156">
        <v>0</v>
      </c>
      <c r="J18" s="156">
        <v>0</v>
      </c>
      <c r="K18" s="156">
        <v>0</v>
      </c>
      <c r="L18" s="156">
        <v>0</v>
      </c>
      <c r="M18" s="156">
        <v>0</v>
      </c>
      <c r="N18" s="156">
        <v>71151.880340000003</v>
      </c>
      <c r="O18" s="156">
        <v>92005.635139999999</v>
      </c>
      <c r="P18" s="156">
        <v>100548.85364999998</v>
      </c>
      <c r="Q18" s="156">
        <v>96982.697659999991</v>
      </c>
      <c r="R18" s="156">
        <v>135405.72461</v>
      </c>
      <c r="S18" s="156">
        <v>107308.41990000001</v>
      </c>
      <c r="T18" s="156">
        <v>117185.20972999999</v>
      </c>
      <c r="U18" s="156">
        <v>123602.53119999998</v>
      </c>
      <c r="V18" s="156">
        <v>162185</v>
      </c>
      <c r="W18" s="156">
        <v>120286.09632</v>
      </c>
      <c r="X18" s="156">
        <v>132018.28266</v>
      </c>
      <c r="Y18" s="156">
        <v>136255.48898999998</v>
      </c>
      <c r="Z18" s="156">
        <v>183856.71635000003</v>
      </c>
      <c r="AA18" s="156">
        <v>139603.48334999999</v>
      </c>
      <c r="AB18" s="156">
        <v>150498.81855</v>
      </c>
      <c r="AC18" s="156">
        <v>156285.30593999993</v>
      </c>
      <c r="AD18" s="156">
        <v>204397.86477999995</v>
      </c>
      <c r="AE18" s="156">
        <v>149630.67816000004</v>
      </c>
      <c r="AF18" s="156">
        <v>161844.04728</v>
      </c>
      <c r="AG18" s="156">
        <v>161465.39656999998</v>
      </c>
      <c r="AH18" s="156">
        <v>217599.28119000001</v>
      </c>
      <c r="AI18" s="156">
        <v>157754.37576</v>
      </c>
      <c r="AJ18" s="156">
        <v>175446.69493999996</v>
      </c>
      <c r="AK18" s="156">
        <v>171731.745</v>
      </c>
      <c r="AL18" s="156">
        <v>243329.37998</v>
      </c>
      <c r="AM18" s="156">
        <v>171002.24555000002</v>
      </c>
      <c r="AN18" s="156">
        <v>181469.23056</v>
      </c>
      <c r="AO18" s="156">
        <v>172110.49424</v>
      </c>
      <c r="AP18" s="156">
        <v>240892.31756999998</v>
      </c>
      <c r="AQ18" s="156">
        <v>170105.83822000001</v>
      </c>
      <c r="AR18" s="156">
        <v>179495.32613999999</v>
      </c>
      <c r="AS18" s="156">
        <v>170168.68084000002</v>
      </c>
      <c r="AT18" s="156">
        <v>221540.58881000002</v>
      </c>
      <c r="AU18" s="156">
        <v>156751.82587</v>
      </c>
      <c r="AV18" s="156">
        <v>176895.90127</v>
      </c>
      <c r="AW18" s="156">
        <v>171513.04533000002</v>
      </c>
      <c r="AX18" s="156">
        <v>221970.97968000002</v>
      </c>
      <c r="AY18" s="156">
        <v>157197.08392999999</v>
      </c>
      <c r="AZ18" s="156">
        <v>162654.21093999999</v>
      </c>
      <c r="BA18" s="156">
        <v>162699.66201000009</v>
      </c>
      <c r="BB18" s="156">
        <v>214420.17617000008</v>
      </c>
      <c r="BC18" s="156">
        <v>157846.16864999992</v>
      </c>
      <c r="BD18" s="22">
        <v>171770.81386000008</v>
      </c>
      <c r="BE18" s="22">
        <v>168398.11274000016</v>
      </c>
      <c r="BF18" s="22">
        <v>225604.35649999999</v>
      </c>
      <c r="BG18" s="22">
        <v>133550.53297999999</v>
      </c>
      <c r="BH18" s="22">
        <v>30115.304249999997</v>
      </c>
      <c r="BI18" s="22">
        <v>55939.718850000005</v>
      </c>
      <c r="BJ18" s="13">
        <v>168989.75436000005</v>
      </c>
      <c r="BK18" s="13">
        <v>85856.551329999944</v>
      </c>
      <c r="BL18" s="13">
        <v>140332.67608000006</v>
      </c>
      <c r="BM18" s="13">
        <v>161453.47470000002</v>
      </c>
      <c r="BN18" s="13">
        <v>240760.78497000007</v>
      </c>
      <c r="BO18" s="13">
        <v>154305.66971000002</v>
      </c>
      <c r="BP18" s="22">
        <v>195443.36280999996</v>
      </c>
      <c r="BQ18" s="13">
        <v>198465.33798999997</v>
      </c>
      <c r="BR18" s="22">
        <v>258427.22341000012</v>
      </c>
      <c r="BS18" s="22">
        <v>184600.53060999996</v>
      </c>
      <c r="BT18" s="22">
        <v>206381.90726999997</v>
      </c>
      <c r="BU18" s="13">
        <v>231765.50335000001</v>
      </c>
      <c r="BV18" s="13">
        <v>318333.6034100001</v>
      </c>
      <c r="BW18" s="13">
        <v>227587.82004000005</v>
      </c>
      <c r="BX18" s="13">
        <v>242984.03699999995</v>
      </c>
      <c r="BY18" s="13">
        <v>276009.36968000018</v>
      </c>
      <c r="BZ18" s="13">
        <v>336598.43089000019</v>
      </c>
      <c r="CA18" s="22">
        <v>245570.83611999988</v>
      </c>
      <c r="CB18" s="22">
        <v>274500.55055000022</v>
      </c>
      <c r="CC18" s="22">
        <v>258039.65079999994</v>
      </c>
      <c r="CD18" s="22">
        <v>336909.9541400001</v>
      </c>
      <c r="CE18" s="22"/>
      <c r="CF18" s="13">
        <f t="shared" si="0"/>
        <v>0</v>
      </c>
      <c r="CG18" s="13">
        <f t="shared" si="1"/>
        <v>0</v>
      </c>
      <c r="CH18" s="13">
        <f t="shared" si="2"/>
        <v>71151.880340000003</v>
      </c>
      <c r="CI18" s="13">
        <f t="shared" si="3"/>
        <v>424942.91105999995</v>
      </c>
      <c r="CJ18" s="13">
        <f t="shared" si="4"/>
        <v>510281.16082999995</v>
      </c>
      <c r="CK18" s="13">
        <f t="shared" si="5"/>
        <v>572416.58432000002</v>
      </c>
      <c r="CL18" s="13">
        <f t="shared" si="6"/>
        <v>650785.4726199999</v>
      </c>
      <c r="CM18" s="13">
        <f t="shared" si="7"/>
        <v>690539.40320000006</v>
      </c>
      <c r="CN18" s="13">
        <f t="shared" si="8"/>
        <v>748262.19567999989</v>
      </c>
      <c r="CO18" s="13">
        <f t="shared" si="9"/>
        <v>765474.28792000003</v>
      </c>
      <c r="CP18" s="13">
        <f t="shared" si="10"/>
        <v>741310.43400999997</v>
      </c>
      <c r="CQ18" s="13">
        <f t="shared" si="11"/>
        <v>727131.75214999996</v>
      </c>
      <c r="CR18" s="13">
        <f t="shared" si="12"/>
        <v>696971.13305000018</v>
      </c>
      <c r="CS18" s="13">
        <f t="shared" si="13"/>
        <v>723619.45175000012</v>
      </c>
      <c r="CT18" s="13">
        <f t="shared" si="14"/>
        <v>388595.31044000003</v>
      </c>
      <c r="CU18" s="13">
        <f t="shared" si="16"/>
        <v>628403.48708000011</v>
      </c>
      <c r="CV18" s="13">
        <v>806641.59392000001</v>
      </c>
      <c r="CW18" s="13">
        <v>941081.54464000009</v>
      </c>
      <c r="CX18" s="13">
        <f t="shared" si="15"/>
        <v>1083179.6576100003</v>
      </c>
      <c r="CY18" s="147">
        <f t="shared" si="17"/>
        <v>1115020.9916100001</v>
      </c>
    </row>
    <row r="19" spans="2:104" outlineLevel="1">
      <c r="B19" s="12" t="str">
        <f>IF(Portfolio!$CE$3=SOURCE!$A$1,SOURCE!D224,SOURCE!E224)</f>
        <v>ShoppingVilaOlímpia</v>
      </c>
      <c r="C19" s="156">
        <v>0</v>
      </c>
      <c r="D19" s="156">
        <v>0</v>
      </c>
      <c r="E19" s="156">
        <v>0</v>
      </c>
      <c r="F19" s="156">
        <v>0</v>
      </c>
      <c r="G19" s="156">
        <v>0</v>
      </c>
      <c r="H19" s="156">
        <v>0</v>
      </c>
      <c r="I19" s="156">
        <v>0</v>
      </c>
      <c r="J19" s="156">
        <v>0</v>
      </c>
      <c r="K19" s="156">
        <v>0</v>
      </c>
      <c r="L19" s="156">
        <v>0</v>
      </c>
      <c r="M19" s="156">
        <v>0</v>
      </c>
      <c r="N19" s="156">
        <v>0</v>
      </c>
      <c r="O19" s="156">
        <v>0</v>
      </c>
      <c r="P19" s="156">
        <v>0</v>
      </c>
      <c r="Q19" s="156">
        <v>0</v>
      </c>
      <c r="R19" s="157">
        <v>29236.189439999991</v>
      </c>
      <c r="S19" s="156">
        <v>41173.950490000003</v>
      </c>
      <c r="T19" s="157">
        <v>46884.057380000006</v>
      </c>
      <c r="U19" s="157">
        <v>52445.041689999998</v>
      </c>
      <c r="V19" s="157">
        <v>73898</v>
      </c>
      <c r="W19" s="157">
        <v>61319.965640000002</v>
      </c>
      <c r="X19" s="157">
        <v>67016.947579999993</v>
      </c>
      <c r="Y19" s="157">
        <v>64777.362110000002</v>
      </c>
      <c r="Z19" s="157">
        <v>88902.59775999999</v>
      </c>
      <c r="AA19" s="157">
        <v>69328.438319999987</v>
      </c>
      <c r="AB19" s="157">
        <v>74945.782160000002</v>
      </c>
      <c r="AC19" s="157">
        <v>68714.711599999995</v>
      </c>
      <c r="AD19" s="157">
        <v>89698.030379999997</v>
      </c>
      <c r="AE19" s="157">
        <v>70435.891490000009</v>
      </c>
      <c r="AF19" s="157">
        <v>77951.061010000005</v>
      </c>
      <c r="AG19" s="157">
        <v>76623.977050000001</v>
      </c>
      <c r="AH19" s="157">
        <v>97532.84887999999</v>
      </c>
      <c r="AI19" s="157">
        <v>77750.437020000012</v>
      </c>
      <c r="AJ19" s="157">
        <v>81693.27545999999</v>
      </c>
      <c r="AK19" s="156">
        <v>79974.900999999998</v>
      </c>
      <c r="AL19" s="156">
        <v>110574.28925</v>
      </c>
      <c r="AM19" s="156">
        <v>90908.553700000004</v>
      </c>
      <c r="AN19" s="156">
        <v>99948.360180000003</v>
      </c>
      <c r="AO19" s="156">
        <v>96738.512310000006</v>
      </c>
      <c r="AP19" s="156">
        <v>119868.82962999999</v>
      </c>
      <c r="AQ19" s="156">
        <v>93367.696360000002</v>
      </c>
      <c r="AR19" s="156">
        <v>106266.76568000001</v>
      </c>
      <c r="AS19" s="156">
        <v>99629.826650000003</v>
      </c>
      <c r="AT19" s="156">
        <v>123588.36248000001</v>
      </c>
      <c r="AU19" s="156">
        <v>100185.53188000001</v>
      </c>
      <c r="AV19" s="156">
        <v>111703.15906999999</v>
      </c>
      <c r="AW19" s="156">
        <v>107589.98146</v>
      </c>
      <c r="AX19" s="156">
        <v>132307.97556999998</v>
      </c>
      <c r="AY19" s="156">
        <v>108257.88545</v>
      </c>
      <c r="AZ19" s="156">
        <v>117221.79485999999</v>
      </c>
      <c r="BA19" s="156">
        <v>114263.07674999991</v>
      </c>
      <c r="BB19" s="156">
        <v>138233.80477000005</v>
      </c>
      <c r="BC19" s="156">
        <v>114045.07889999989</v>
      </c>
      <c r="BD19" s="13">
        <v>132651.05077999999</v>
      </c>
      <c r="BE19" s="13">
        <v>123294.99457000014</v>
      </c>
      <c r="BF19" s="13">
        <v>148659.50988000006</v>
      </c>
      <c r="BG19" s="13">
        <v>98934.249240000077</v>
      </c>
      <c r="BH19" s="13">
        <v>9724.8315500000044</v>
      </c>
      <c r="BI19" s="13">
        <v>40989.406860000017</v>
      </c>
      <c r="BJ19" s="13">
        <v>68468.410480000006</v>
      </c>
      <c r="BK19" s="13">
        <v>38480.135179999968</v>
      </c>
      <c r="BL19" s="13">
        <v>44591.760230000014</v>
      </c>
      <c r="BM19" s="13">
        <v>61803.043070000022</v>
      </c>
      <c r="BN19" s="13">
        <v>93086.313379999992</v>
      </c>
      <c r="BO19" s="13">
        <v>70743.587929999994</v>
      </c>
      <c r="BP19" s="22">
        <v>94920.817179999998</v>
      </c>
      <c r="BQ19" s="13">
        <v>93669.691340000005</v>
      </c>
      <c r="BR19" s="22">
        <v>113314.04075999999</v>
      </c>
      <c r="BS19" s="22">
        <v>95539.414229999995</v>
      </c>
      <c r="BT19" s="22">
        <v>100982.90439999998</v>
      </c>
      <c r="BU19" s="13">
        <v>96316.813299999994</v>
      </c>
      <c r="BV19" s="13">
        <v>119703.38112999999</v>
      </c>
      <c r="BW19" s="13">
        <v>110042.83148000001</v>
      </c>
      <c r="BX19" s="13">
        <v>106141.18097999996</v>
      </c>
      <c r="BY19" s="13">
        <v>104633.08341999995</v>
      </c>
      <c r="BZ19" s="13">
        <v>122770.74548000011</v>
      </c>
      <c r="CA19" s="22">
        <v>94519.705969999923</v>
      </c>
      <c r="CB19" s="22">
        <v>108637.37565999998</v>
      </c>
      <c r="CC19" s="22">
        <v>107364.35428000007</v>
      </c>
      <c r="CD19" s="22">
        <v>127119.84095000004</v>
      </c>
      <c r="CE19" s="22"/>
      <c r="CF19" s="13">
        <f t="shared" si="0"/>
        <v>0</v>
      </c>
      <c r="CG19" s="13">
        <f t="shared" si="1"/>
        <v>0</v>
      </c>
      <c r="CH19" s="13">
        <f t="shared" si="2"/>
        <v>0</v>
      </c>
      <c r="CI19" s="13">
        <f t="shared" si="3"/>
        <v>29236.189439999991</v>
      </c>
      <c r="CJ19" s="13">
        <f t="shared" si="4"/>
        <v>214401.04956000001</v>
      </c>
      <c r="CK19" s="13">
        <f t="shared" si="5"/>
        <v>282016.87308999995</v>
      </c>
      <c r="CL19" s="13">
        <f t="shared" si="6"/>
        <v>302686.96246000001</v>
      </c>
      <c r="CM19" s="13">
        <f t="shared" si="7"/>
        <v>322543.77843000001</v>
      </c>
      <c r="CN19" s="13">
        <f t="shared" si="8"/>
        <v>349992.90272999997</v>
      </c>
      <c r="CO19" s="13">
        <f t="shared" si="9"/>
        <v>407464.25582000002</v>
      </c>
      <c r="CP19" s="13">
        <f t="shared" si="10"/>
        <v>422852.65117000003</v>
      </c>
      <c r="CQ19" s="13">
        <f t="shared" si="11"/>
        <v>451786.64798000001</v>
      </c>
      <c r="CR19" s="13">
        <f t="shared" si="12"/>
        <v>477976.56182999996</v>
      </c>
      <c r="CS19" s="13">
        <f t="shared" si="13"/>
        <v>518650.63413000014</v>
      </c>
      <c r="CT19" s="13">
        <f t="shared" si="14"/>
        <v>218116.8981300001</v>
      </c>
      <c r="CU19" s="13">
        <f t="shared" si="16"/>
        <v>237961.25186000002</v>
      </c>
      <c r="CV19" s="13">
        <v>372648.13721000002</v>
      </c>
      <c r="CW19" s="13">
        <v>412542.51305999997</v>
      </c>
      <c r="CX19" s="13">
        <f t="shared" si="15"/>
        <v>443587.84136000002</v>
      </c>
      <c r="CY19" s="147">
        <f t="shared" si="17"/>
        <v>437641.27686000004</v>
      </c>
    </row>
    <row r="20" spans="2:104" outlineLevel="1">
      <c r="B20" s="12" t="str">
        <f>IF(Portfolio!$CE$3=SOURCE!$A$1,SOURCE!D225,SOURCE!E225)</f>
        <v>ParkShoppingSãoCaetano</v>
      </c>
      <c r="C20" s="157">
        <v>0</v>
      </c>
      <c r="D20" s="157">
        <v>0</v>
      </c>
      <c r="E20" s="157">
        <v>0</v>
      </c>
      <c r="F20" s="157">
        <v>0</v>
      </c>
      <c r="G20" s="157">
        <v>0</v>
      </c>
      <c r="H20" s="157">
        <v>0</v>
      </c>
      <c r="I20" s="157">
        <v>0</v>
      </c>
      <c r="J20" s="157">
        <v>0</v>
      </c>
      <c r="K20" s="157">
        <v>0</v>
      </c>
      <c r="L20" s="157">
        <v>0</v>
      </c>
      <c r="M20" s="157">
        <v>0</v>
      </c>
      <c r="N20" s="157">
        <v>0</v>
      </c>
      <c r="O20" s="157">
        <v>0</v>
      </c>
      <c r="P20" s="157">
        <v>0</v>
      </c>
      <c r="Q20" s="157">
        <v>0</v>
      </c>
      <c r="R20" s="157">
        <v>0</v>
      </c>
      <c r="S20" s="157">
        <v>0</v>
      </c>
      <c r="T20" s="157">
        <v>0</v>
      </c>
      <c r="U20" s="157">
        <v>0</v>
      </c>
      <c r="V20" s="157">
        <v>0</v>
      </c>
      <c r="W20" s="157">
        <v>0</v>
      </c>
      <c r="X20" s="157">
        <v>0</v>
      </c>
      <c r="Y20" s="157">
        <v>0</v>
      </c>
      <c r="Z20" s="157">
        <v>80040.55290000001</v>
      </c>
      <c r="AA20" s="157">
        <v>85973.731910000002</v>
      </c>
      <c r="AB20" s="157">
        <v>99617.797949999993</v>
      </c>
      <c r="AC20" s="157">
        <v>98641.669519999996</v>
      </c>
      <c r="AD20" s="157">
        <v>134217.68734</v>
      </c>
      <c r="AE20" s="157">
        <v>100045.10409000001</v>
      </c>
      <c r="AF20" s="157">
        <v>112328.43328</v>
      </c>
      <c r="AG20" s="157">
        <v>114634.80109000001</v>
      </c>
      <c r="AH20" s="157">
        <v>154777.32798</v>
      </c>
      <c r="AI20" s="157">
        <v>109188.34625</v>
      </c>
      <c r="AJ20" s="157">
        <v>127455.98357</v>
      </c>
      <c r="AK20" s="156">
        <v>119462.724</v>
      </c>
      <c r="AL20" s="156">
        <v>164976.95668</v>
      </c>
      <c r="AM20" s="156">
        <v>116635.51806</v>
      </c>
      <c r="AN20" s="156">
        <v>129005.4365</v>
      </c>
      <c r="AO20" s="156">
        <v>125186.40001000001</v>
      </c>
      <c r="AP20" s="156">
        <v>178205.41746</v>
      </c>
      <c r="AQ20" s="156">
        <v>124874.91465999999</v>
      </c>
      <c r="AR20" s="156">
        <v>143753.40849999999</v>
      </c>
      <c r="AS20" s="156">
        <v>132947.4123</v>
      </c>
      <c r="AT20" s="156">
        <v>187442.54852000001</v>
      </c>
      <c r="AU20" s="156">
        <v>133148.19174999997</v>
      </c>
      <c r="AV20" s="156">
        <v>154622.99499000001</v>
      </c>
      <c r="AW20" s="156">
        <v>145718.68362999998</v>
      </c>
      <c r="AX20" s="156">
        <v>200485.14927000002</v>
      </c>
      <c r="AY20" s="156">
        <v>144286.83193000001</v>
      </c>
      <c r="AZ20" s="156">
        <v>160555.53306000002</v>
      </c>
      <c r="BA20" s="156">
        <v>160762.70992999992</v>
      </c>
      <c r="BB20" s="156">
        <v>213541.81117000006</v>
      </c>
      <c r="BC20" s="156">
        <v>149034.43698999996</v>
      </c>
      <c r="BD20" s="13">
        <v>169089.67804000006</v>
      </c>
      <c r="BE20" s="13">
        <v>163493.26253999991</v>
      </c>
      <c r="BF20" s="13">
        <v>226147.86657999994</v>
      </c>
      <c r="BG20" s="13">
        <v>132772.66789000004</v>
      </c>
      <c r="BH20" s="13">
        <v>24999.733740000007</v>
      </c>
      <c r="BI20" s="13">
        <v>106012.82345999999</v>
      </c>
      <c r="BJ20" s="13">
        <v>191335.36035000003</v>
      </c>
      <c r="BK20" s="13">
        <v>98418.811860000016</v>
      </c>
      <c r="BL20" s="13">
        <v>135494.38028000019</v>
      </c>
      <c r="BM20" s="13">
        <v>166560.53733999995</v>
      </c>
      <c r="BN20" s="13">
        <v>245811.48891000001</v>
      </c>
      <c r="BO20" s="13">
        <v>162557.28616999995</v>
      </c>
      <c r="BP20" s="22">
        <v>215586.50687000013</v>
      </c>
      <c r="BQ20" s="13">
        <v>201952.04272999999</v>
      </c>
      <c r="BR20" s="22">
        <v>277563.06128999998</v>
      </c>
      <c r="BS20" s="22">
        <v>194278.23150999993</v>
      </c>
      <c r="BT20" s="22">
        <v>230698.22576000003</v>
      </c>
      <c r="BU20" s="13">
        <v>221289.63448000001</v>
      </c>
      <c r="BV20" s="13">
        <v>301721.76087000006</v>
      </c>
      <c r="BW20" s="13">
        <v>214076.89729000002</v>
      </c>
      <c r="BX20" s="13">
        <v>236642.39721000002</v>
      </c>
      <c r="BY20" s="13">
        <v>239920.9722899998</v>
      </c>
      <c r="BZ20" s="13">
        <v>330309.95530000003</v>
      </c>
      <c r="CA20" s="22">
        <v>225059.91817000008</v>
      </c>
      <c r="CB20" s="22">
        <v>273369.40487000009</v>
      </c>
      <c r="CC20" s="22">
        <v>249492.9973399998</v>
      </c>
      <c r="CD20" s="22">
        <v>353431.86737999966</v>
      </c>
      <c r="CE20" s="22"/>
      <c r="CF20" s="13">
        <f t="shared" si="0"/>
        <v>0</v>
      </c>
      <c r="CG20" s="13">
        <f t="shared" si="1"/>
        <v>0</v>
      </c>
      <c r="CH20" s="13">
        <f t="shared" si="2"/>
        <v>0</v>
      </c>
      <c r="CI20" s="13">
        <f t="shared" si="3"/>
        <v>0</v>
      </c>
      <c r="CJ20" s="13">
        <f t="shared" si="4"/>
        <v>0</v>
      </c>
      <c r="CK20" s="13">
        <f t="shared" si="5"/>
        <v>80040.55290000001</v>
      </c>
      <c r="CL20" s="13">
        <f t="shared" si="6"/>
        <v>418450.88672000001</v>
      </c>
      <c r="CM20" s="13">
        <f t="shared" si="7"/>
        <v>481785.66644</v>
      </c>
      <c r="CN20" s="13">
        <f t="shared" si="8"/>
        <v>521084.01049999997</v>
      </c>
      <c r="CO20" s="13">
        <f t="shared" si="9"/>
        <v>549032.77202999999</v>
      </c>
      <c r="CP20" s="13">
        <f t="shared" si="10"/>
        <v>589018.28398000007</v>
      </c>
      <c r="CQ20" s="13">
        <f t="shared" si="11"/>
        <v>633975.01963999995</v>
      </c>
      <c r="CR20" s="13">
        <f t="shared" si="12"/>
        <v>679146.88608999993</v>
      </c>
      <c r="CS20" s="13">
        <f t="shared" si="13"/>
        <v>707765.24414999981</v>
      </c>
      <c r="CT20" s="13">
        <f t="shared" si="14"/>
        <v>455120.58544000005</v>
      </c>
      <c r="CU20" s="13">
        <f t="shared" si="16"/>
        <v>646285.21839000017</v>
      </c>
      <c r="CV20" s="13">
        <v>857658.89705999999</v>
      </c>
      <c r="CW20" s="13">
        <v>947987.85262000002</v>
      </c>
      <c r="CX20" s="13">
        <f t="shared" si="15"/>
        <v>1020950.2220899999</v>
      </c>
      <c r="CY20" s="147">
        <f t="shared" si="17"/>
        <v>1101354.1877599997</v>
      </c>
    </row>
    <row r="21" spans="2:104" outlineLevel="1">
      <c r="B21" s="12" t="str">
        <f>IF(Portfolio!$CE$3=SOURCE!$A$1,SOURCE!D226,SOURCE!E226)</f>
        <v>JundiaíShopping</v>
      </c>
      <c r="C21" s="157">
        <v>0</v>
      </c>
      <c r="D21" s="157">
        <v>0</v>
      </c>
      <c r="E21" s="157">
        <v>0</v>
      </c>
      <c r="F21" s="157">
        <v>0</v>
      </c>
      <c r="G21" s="157">
        <v>0</v>
      </c>
      <c r="H21" s="157">
        <v>0</v>
      </c>
      <c r="I21" s="157">
        <v>0</v>
      </c>
      <c r="J21" s="157">
        <v>0</v>
      </c>
      <c r="K21" s="157">
        <v>0</v>
      </c>
      <c r="L21" s="157">
        <v>0</v>
      </c>
      <c r="M21" s="157">
        <v>0</v>
      </c>
      <c r="N21" s="157">
        <v>0</v>
      </c>
      <c r="O21" s="157">
        <v>0</v>
      </c>
      <c r="P21" s="157">
        <v>0</v>
      </c>
      <c r="Q21" s="157">
        <v>0</v>
      </c>
      <c r="R21" s="157">
        <v>0</v>
      </c>
      <c r="S21" s="157">
        <v>0</v>
      </c>
      <c r="T21" s="157">
        <v>0</v>
      </c>
      <c r="U21" s="157">
        <v>0</v>
      </c>
      <c r="V21" s="157">
        <v>0</v>
      </c>
      <c r="W21" s="157">
        <v>0</v>
      </c>
      <c r="X21" s="157">
        <v>0</v>
      </c>
      <c r="Y21" s="157">
        <v>0</v>
      </c>
      <c r="Z21" s="157">
        <v>0</v>
      </c>
      <c r="AA21" s="157">
        <v>0</v>
      </c>
      <c r="AB21" s="157">
        <v>0</v>
      </c>
      <c r="AC21" s="157">
        <v>0</v>
      </c>
      <c r="AD21" s="157">
        <v>80441.272249999995</v>
      </c>
      <c r="AE21" s="157">
        <v>66477.032089999993</v>
      </c>
      <c r="AF21" s="157">
        <v>77001.677379999994</v>
      </c>
      <c r="AG21" s="157">
        <v>78674.096609999993</v>
      </c>
      <c r="AH21" s="157">
        <v>108942.99468</v>
      </c>
      <c r="AI21" s="157">
        <v>84425.780470000012</v>
      </c>
      <c r="AJ21" s="157">
        <v>98881.024510000003</v>
      </c>
      <c r="AK21" s="156">
        <v>91376.072</v>
      </c>
      <c r="AL21" s="156">
        <v>127781.17742000001</v>
      </c>
      <c r="AM21" s="156">
        <v>95116.84332</v>
      </c>
      <c r="AN21" s="156">
        <v>103030.86521999999</v>
      </c>
      <c r="AO21" s="156">
        <v>97922.5717</v>
      </c>
      <c r="AP21" s="156">
        <v>131257.35229000001</v>
      </c>
      <c r="AQ21" s="156">
        <v>96014.172659999997</v>
      </c>
      <c r="AR21" s="156">
        <v>106774.67895</v>
      </c>
      <c r="AS21" s="156">
        <v>98685.844010000001</v>
      </c>
      <c r="AT21" s="156">
        <v>137820.3915</v>
      </c>
      <c r="AU21" s="156">
        <v>104466.94192000001</v>
      </c>
      <c r="AV21" s="156">
        <v>118889.20659</v>
      </c>
      <c r="AW21" s="156">
        <v>110319.59034000001</v>
      </c>
      <c r="AX21" s="156">
        <v>148836.75884999998</v>
      </c>
      <c r="AY21" s="156">
        <v>110446.09643999999</v>
      </c>
      <c r="AZ21" s="156">
        <v>123590.45955</v>
      </c>
      <c r="BA21" s="156">
        <v>122474.02554999993</v>
      </c>
      <c r="BB21" s="156">
        <v>167865.61628999992</v>
      </c>
      <c r="BC21" s="156">
        <v>124206.92977000009</v>
      </c>
      <c r="BD21" s="13">
        <v>140129.77171999984</v>
      </c>
      <c r="BE21" s="13">
        <v>137844.18621000004</v>
      </c>
      <c r="BF21" s="13">
        <v>180267.42973999999</v>
      </c>
      <c r="BG21" s="13">
        <v>110155.99293999994</v>
      </c>
      <c r="BH21" s="13">
        <v>19864.502180000003</v>
      </c>
      <c r="BI21" s="13">
        <v>66344.361749999982</v>
      </c>
      <c r="BJ21" s="13">
        <v>143640.02488999994</v>
      </c>
      <c r="BK21" s="13">
        <v>71933.04455000005</v>
      </c>
      <c r="BL21" s="13">
        <v>99313.100309999951</v>
      </c>
      <c r="BM21" s="13">
        <v>124620.06664000002</v>
      </c>
      <c r="BN21" s="13">
        <v>186153.18224000008</v>
      </c>
      <c r="BO21" s="13">
        <v>131264.46286999996</v>
      </c>
      <c r="BP21" s="22">
        <v>162553.81786999997</v>
      </c>
      <c r="BQ21" s="13">
        <v>150153.95322999998</v>
      </c>
      <c r="BR21" s="22">
        <v>203472.71228000001</v>
      </c>
      <c r="BS21" s="22">
        <v>148932.53874000005</v>
      </c>
      <c r="BT21" s="22">
        <v>169438.05039000005</v>
      </c>
      <c r="BU21" s="13">
        <v>159909.45985999997</v>
      </c>
      <c r="BV21" s="13">
        <v>217324.26528999998</v>
      </c>
      <c r="BW21" s="13">
        <v>164268.25531000001</v>
      </c>
      <c r="BX21" s="13">
        <v>182712.15384999994</v>
      </c>
      <c r="BY21" s="13">
        <v>179676.41984000008</v>
      </c>
      <c r="BZ21" s="13">
        <v>246630.34228000001</v>
      </c>
      <c r="CA21" s="22">
        <v>168308.59251000005</v>
      </c>
      <c r="CB21" s="22">
        <v>199536.62078</v>
      </c>
      <c r="CC21" s="22">
        <v>182492.13468000008</v>
      </c>
      <c r="CD21" s="22">
        <v>235787.57535999999</v>
      </c>
      <c r="CE21" s="22"/>
      <c r="CF21" s="13">
        <f t="shared" si="0"/>
        <v>0</v>
      </c>
      <c r="CG21" s="13">
        <f t="shared" si="1"/>
        <v>0</v>
      </c>
      <c r="CH21" s="13">
        <f t="shared" si="2"/>
        <v>0</v>
      </c>
      <c r="CI21" s="13">
        <f t="shared" si="3"/>
        <v>0</v>
      </c>
      <c r="CJ21" s="13">
        <f t="shared" si="4"/>
        <v>0</v>
      </c>
      <c r="CK21" s="13">
        <f t="shared" si="5"/>
        <v>0</v>
      </c>
      <c r="CL21" s="13">
        <f t="shared" si="6"/>
        <v>80441.272249999995</v>
      </c>
      <c r="CM21" s="13">
        <f t="shared" si="7"/>
        <v>331095.80076000001</v>
      </c>
      <c r="CN21" s="13">
        <f t="shared" si="8"/>
        <v>402464.05440000002</v>
      </c>
      <c r="CO21" s="13">
        <f t="shared" si="9"/>
        <v>427327.63253</v>
      </c>
      <c r="CP21" s="13">
        <f t="shared" si="10"/>
        <v>439295.08712000004</v>
      </c>
      <c r="CQ21" s="13">
        <f t="shared" si="11"/>
        <v>482512.49770000001</v>
      </c>
      <c r="CR21" s="13">
        <f t="shared" si="12"/>
        <v>524376.19782999984</v>
      </c>
      <c r="CS21" s="13">
        <f t="shared" si="13"/>
        <v>582448.3174399999</v>
      </c>
      <c r="CT21" s="13">
        <f t="shared" si="14"/>
        <v>340004.8817599999</v>
      </c>
      <c r="CU21" s="13">
        <f t="shared" si="16"/>
        <v>482019.39374000009</v>
      </c>
      <c r="CV21" s="13">
        <v>647444.94625000004</v>
      </c>
      <c r="CW21" s="13">
        <v>695604.31428000005</v>
      </c>
      <c r="CX21" s="13">
        <f t="shared" si="15"/>
        <v>773287.17128000001</v>
      </c>
      <c r="CY21" s="147">
        <f t="shared" si="17"/>
        <v>786124.92333000014</v>
      </c>
    </row>
    <row r="22" spans="2:104" outlineLevel="1">
      <c r="B22" s="12" t="str">
        <f>IF(Portfolio!$CE$3=SOURCE!$A$1,SOURCE!D227,SOURCE!E227)</f>
        <v>ParkShoppingCampoGrande</v>
      </c>
      <c r="C22" s="157">
        <v>0</v>
      </c>
      <c r="D22" s="157">
        <v>0</v>
      </c>
      <c r="E22" s="157">
        <v>0</v>
      </c>
      <c r="F22" s="157">
        <v>0</v>
      </c>
      <c r="G22" s="157">
        <v>0</v>
      </c>
      <c r="H22" s="157">
        <v>0</v>
      </c>
      <c r="I22" s="157">
        <v>0</v>
      </c>
      <c r="J22" s="157">
        <v>0</v>
      </c>
      <c r="K22" s="157">
        <v>0</v>
      </c>
      <c r="L22" s="157">
        <v>0</v>
      </c>
      <c r="M22" s="157">
        <v>0</v>
      </c>
      <c r="N22" s="157">
        <v>0</v>
      </c>
      <c r="O22" s="157">
        <v>0</v>
      </c>
      <c r="P22" s="157">
        <v>0</v>
      </c>
      <c r="Q22" s="157">
        <v>0</v>
      </c>
      <c r="R22" s="157">
        <v>0</v>
      </c>
      <c r="S22" s="157">
        <v>0</v>
      </c>
      <c r="T22" s="157">
        <v>0</v>
      </c>
      <c r="U22" s="157">
        <v>0</v>
      </c>
      <c r="V22" s="157">
        <v>0</v>
      </c>
      <c r="W22" s="157">
        <v>0</v>
      </c>
      <c r="X22" s="157">
        <v>0</v>
      </c>
      <c r="Y22" s="157">
        <v>0</v>
      </c>
      <c r="Z22" s="157">
        <v>0</v>
      </c>
      <c r="AA22" s="157">
        <v>0</v>
      </c>
      <c r="AB22" s="157">
        <v>0</v>
      </c>
      <c r="AC22" s="157">
        <v>0</v>
      </c>
      <c r="AD22" s="157">
        <v>50573.676889999995</v>
      </c>
      <c r="AE22" s="157">
        <v>67837.824819999994</v>
      </c>
      <c r="AF22" s="157">
        <v>75282.660569999993</v>
      </c>
      <c r="AG22" s="157">
        <v>81503.105309999999</v>
      </c>
      <c r="AH22" s="157">
        <v>126297.64309</v>
      </c>
      <c r="AI22" s="157">
        <v>79824.129310000004</v>
      </c>
      <c r="AJ22" s="157">
        <v>92162.985990000016</v>
      </c>
      <c r="AK22" s="156">
        <v>90425.165999999997</v>
      </c>
      <c r="AL22" s="156">
        <v>144973.68624000001</v>
      </c>
      <c r="AM22" s="156">
        <v>88194.364690000002</v>
      </c>
      <c r="AN22" s="156">
        <v>98493.638709999999</v>
      </c>
      <c r="AO22" s="156">
        <v>99154.048379999906</v>
      </c>
      <c r="AP22" s="156">
        <v>148362.50827999998</v>
      </c>
      <c r="AQ22" s="156">
        <v>99823.338279999996</v>
      </c>
      <c r="AR22" s="156">
        <v>103351.2386</v>
      </c>
      <c r="AS22" s="156">
        <v>105696.61734</v>
      </c>
      <c r="AT22" s="156">
        <v>160073.08428000001</v>
      </c>
      <c r="AU22" s="156">
        <v>113741.34953999997</v>
      </c>
      <c r="AV22" s="156">
        <v>130532.08031</v>
      </c>
      <c r="AW22" s="156">
        <v>125706.17568</v>
      </c>
      <c r="AX22" s="156">
        <v>177637.10389</v>
      </c>
      <c r="AY22" s="156">
        <v>130224.01371</v>
      </c>
      <c r="AZ22" s="156">
        <v>131474.97287</v>
      </c>
      <c r="BA22" s="156">
        <v>137172.77787000011</v>
      </c>
      <c r="BB22" s="156">
        <v>192345.14530000003</v>
      </c>
      <c r="BC22" s="156">
        <v>137764.52552999981</v>
      </c>
      <c r="BD22" s="13">
        <v>145034.81584999998</v>
      </c>
      <c r="BE22" s="13">
        <v>143392.86433000004</v>
      </c>
      <c r="BF22" s="13">
        <v>194572.29967999997</v>
      </c>
      <c r="BG22" s="13">
        <v>124222.55445999997</v>
      </c>
      <c r="BH22" s="13">
        <v>30981.435269999991</v>
      </c>
      <c r="BI22" s="13">
        <v>123554.01683000001</v>
      </c>
      <c r="BJ22" s="13">
        <v>183085.05799999996</v>
      </c>
      <c r="BK22" s="13">
        <v>111805.48968999997</v>
      </c>
      <c r="BL22" s="13">
        <v>122905.17369000001</v>
      </c>
      <c r="BM22" s="13">
        <v>138344.64179000005</v>
      </c>
      <c r="BN22" s="13">
        <v>198216.39697</v>
      </c>
      <c r="BO22" s="13">
        <v>142049.14064000006</v>
      </c>
      <c r="BP22" s="22">
        <v>167238.27371000001</v>
      </c>
      <c r="BQ22" s="13">
        <v>167978.55781999999</v>
      </c>
      <c r="BR22" s="22">
        <v>218451.23104999994</v>
      </c>
      <c r="BS22" s="22">
        <v>153580.61077999996</v>
      </c>
      <c r="BT22" s="22">
        <v>171111.14602999997</v>
      </c>
      <c r="BU22" s="13">
        <v>166131.12761000003</v>
      </c>
      <c r="BV22" s="13">
        <v>230735.90446000005</v>
      </c>
      <c r="BW22" s="13">
        <v>171647.49974999999</v>
      </c>
      <c r="BX22" s="13">
        <v>181661.20431999999</v>
      </c>
      <c r="BY22" s="13">
        <v>177403.55529999977</v>
      </c>
      <c r="BZ22" s="13">
        <v>243215.12577999997</v>
      </c>
      <c r="CA22" s="22">
        <v>174251.95541999993</v>
      </c>
      <c r="CB22" s="22">
        <v>194302.27962000016</v>
      </c>
      <c r="CC22" s="22">
        <v>179933.97176999983</v>
      </c>
      <c r="CD22" s="22">
        <v>242345.33037999988</v>
      </c>
      <c r="CE22" s="22"/>
      <c r="CF22" s="13">
        <f t="shared" si="0"/>
        <v>0</v>
      </c>
      <c r="CG22" s="13">
        <f t="shared" si="1"/>
        <v>0</v>
      </c>
      <c r="CH22" s="13">
        <f t="shared" si="2"/>
        <v>0</v>
      </c>
      <c r="CI22" s="13">
        <f t="shared" si="3"/>
        <v>0</v>
      </c>
      <c r="CJ22" s="13">
        <f t="shared" si="4"/>
        <v>0</v>
      </c>
      <c r="CK22" s="13">
        <f t="shared" si="5"/>
        <v>0</v>
      </c>
      <c r="CL22" s="13">
        <f t="shared" si="6"/>
        <v>50573.676889999995</v>
      </c>
      <c r="CM22" s="13">
        <f t="shared" si="7"/>
        <v>350921.23378999997</v>
      </c>
      <c r="CN22" s="13">
        <f t="shared" si="8"/>
        <v>407385.96754000004</v>
      </c>
      <c r="CO22" s="13">
        <f t="shared" si="9"/>
        <v>434204.56005999981</v>
      </c>
      <c r="CP22" s="13">
        <f t="shared" si="10"/>
        <v>468944.27850000001</v>
      </c>
      <c r="CQ22" s="13">
        <f t="shared" si="11"/>
        <v>547616.70941999997</v>
      </c>
      <c r="CR22" s="13">
        <f t="shared" si="12"/>
        <v>591216.90975000011</v>
      </c>
      <c r="CS22" s="13">
        <f t="shared" si="13"/>
        <v>620764.50538999971</v>
      </c>
      <c r="CT22" s="13">
        <f t="shared" si="14"/>
        <v>461843.06455999997</v>
      </c>
      <c r="CU22" s="13">
        <f t="shared" si="16"/>
        <v>571271.70214000007</v>
      </c>
      <c r="CV22" s="13">
        <v>695717.20322000002</v>
      </c>
      <c r="CW22" s="13">
        <v>721558.78888000001</v>
      </c>
      <c r="CX22" s="13">
        <f t="shared" si="15"/>
        <v>773927.38514999975</v>
      </c>
      <c r="CY22" s="147">
        <f t="shared" si="17"/>
        <v>790833.53718999983</v>
      </c>
    </row>
    <row r="23" spans="2:104" outlineLevel="1">
      <c r="B23" s="12" t="str">
        <f>IF(Portfolio!$CE$3=SOURCE!$A$1,SOURCE!D228,SOURCE!E228)</f>
        <v>VillageMall</v>
      </c>
      <c r="C23" s="157">
        <v>0</v>
      </c>
      <c r="D23" s="157">
        <v>0</v>
      </c>
      <c r="E23" s="157">
        <v>0</v>
      </c>
      <c r="F23" s="157">
        <v>0</v>
      </c>
      <c r="G23" s="157">
        <v>0</v>
      </c>
      <c r="H23" s="157">
        <v>0</v>
      </c>
      <c r="I23" s="157">
        <v>0</v>
      </c>
      <c r="J23" s="157">
        <v>0</v>
      </c>
      <c r="K23" s="157">
        <v>0</v>
      </c>
      <c r="L23" s="157">
        <v>0</v>
      </c>
      <c r="M23" s="157">
        <v>0</v>
      </c>
      <c r="N23" s="157">
        <v>0</v>
      </c>
      <c r="O23" s="157">
        <v>0</v>
      </c>
      <c r="P23" s="157">
        <v>0</v>
      </c>
      <c r="Q23" s="157">
        <v>0</v>
      </c>
      <c r="R23" s="157">
        <v>0</v>
      </c>
      <c r="S23" s="157">
        <v>0</v>
      </c>
      <c r="T23" s="157">
        <v>0</v>
      </c>
      <c r="U23" s="157">
        <v>0</v>
      </c>
      <c r="V23" s="157">
        <v>0</v>
      </c>
      <c r="W23" s="157">
        <v>0</v>
      </c>
      <c r="X23" s="157">
        <v>0</v>
      </c>
      <c r="Y23" s="157">
        <v>0</v>
      </c>
      <c r="Z23" s="157">
        <v>0</v>
      </c>
      <c r="AA23" s="157">
        <v>0</v>
      </c>
      <c r="AB23" s="157">
        <v>0</v>
      </c>
      <c r="AC23" s="157">
        <v>0</v>
      </c>
      <c r="AD23" s="157">
        <v>26659.086319999999</v>
      </c>
      <c r="AE23" s="157">
        <v>55347.21725999999</v>
      </c>
      <c r="AF23" s="157">
        <v>66645.66128</v>
      </c>
      <c r="AG23" s="157">
        <v>72424.897469999996</v>
      </c>
      <c r="AH23" s="157">
        <v>91626.459579999995</v>
      </c>
      <c r="AI23" s="157">
        <v>92410.068339999998</v>
      </c>
      <c r="AJ23" s="157">
        <v>127840.61572</v>
      </c>
      <c r="AK23" s="156">
        <v>120664.9</v>
      </c>
      <c r="AL23" s="156">
        <v>140982.68367</v>
      </c>
      <c r="AM23" s="156">
        <v>108460.9268</v>
      </c>
      <c r="AN23" s="156">
        <v>130044.97349999999</v>
      </c>
      <c r="AO23" s="156">
        <v>108330.98173</v>
      </c>
      <c r="AP23" s="156">
        <v>159951.89012</v>
      </c>
      <c r="AQ23" s="156">
        <v>122241.72317</v>
      </c>
      <c r="AR23" s="156">
        <v>130590.67709</v>
      </c>
      <c r="AS23" s="156">
        <v>117995.21448000001</v>
      </c>
      <c r="AT23" s="156">
        <v>163283.51212</v>
      </c>
      <c r="AU23" s="156">
        <v>118020.16196000003</v>
      </c>
      <c r="AV23" s="156">
        <v>132091.56690000001</v>
      </c>
      <c r="AW23" s="156">
        <v>121280.12293000001</v>
      </c>
      <c r="AX23" s="156">
        <v>152652.59651</v>
      </c>
      <c r="AY23" s="156">
        <v>118317.59973999999</v>
      </c>
      <c r="AZ23" s="156">
        <v>128608.49520999999</v>
      </c>
      <c r="BA23" s="156">
        <v>131532.71029000005</v>
      </c>
      <c r="BB23" s="156">
        <v>173220.87206000002</v>
      </c>
      <c r="BC23" s="156">
        <v>129085.91355000007</v>
      </c>
      <c r="BD23" s="13">
        <v>145925.43438000002</v>
      </c>
      <c r="BE23" s="13">
        <v>142029.20377000002</v>
      </c>
      <c r="BF23" s="13">
        <v>187292.12120000011</v>
      </c>
      <c r="BG23" s="13">
        <v>114908.24413000002</v>
      </c>
      <c r="BH23" s="13">
        <v>24195.780709999995</v>
      </c>
      <c r="BI23" s="13">
        <v>105429.59899000001</v>
      </c>
      <c r="BJ23" s="13">
        <v>202772.37048999994</v>
      </c>
      <c r="BK23" s="13">
        <v>118820.23544000009</v>
      </c>
      <c r="BL23" s="13">
        <v>155765.56776999991</v>
      </c>
      <c r="BM23" s="13">
        <v>179372.27491000004</v>
      </c>
      <c r="BN23" s="13">
        <v>229112.859</v>
      </c>
      <c r="BO23" s="13">
        <v>202659.6342</v>
      </c>
      <c r="BP23" s="22">
        <v>231991.70958999993</v>
      </c>
      <c r="BQ23" s="13">
        <v>216464.92275</v>
      </c>
      <c r="BR23" s="22">
        <v>263551.42385000002</v>
      </c>
      <c r="BS23" s="22">
        <v>228237.65379999994</v>
      </c>
      <c r="BT23" s="22">
        <v>250051.10338999992</v>
      </c>
      <c r="BU23" s="13">
        <v>243626.38219999999</v>
      </c>
      <c r="BV23" s="13">
        <v>295407.56991000002</v>
      </c>
      <c r="BW23" s="13">
        <v>232691.98338999998</v>
      </c>
      <c r="BX23" s="13">
        <v>262108.16215999989</v>
      </c>
      <c r="BY23" s="13">
        <v>257037.78423999995</v>
      </c>
      <c r="BZ23" s="13">
        <v>326910.71350999991</v>
      </c>
      <c r="CA23" s="22">
        <v>254381.08935000002</v>
      </c>
      <c r="CB23" s="22">
        <v>298766.32234999997</v>
      </c>
      <c r="CC23" s="22">
        <v>281034.58778000006</v>
      </c>
      <c r="CD23" s="22">
        <v>357329.89633000008</v>
      </c>
      <c r="CE23" s="22"/>
      <c r="CF23" s="13">
        <f t="shared" si="0"/>
        <v>0</v>
      </c>
      <c r="CG23" s="13">
        <f t="shared" si="1"/>
        <v>0</v>
      </c>
      <c r="CH23" s="13">
        <f t="shared" si="2"/>
        <v>0</v>
      </c>
      <c r="CI23" s="13">
        <f t="shared" si="3"/>
        <v>0</v>
      </c>
      <c r="CJ23" s="13">
        <f t="shared" si="4"/>
        <v>0</v>
      </c>
      <c r="CK23" s="13">
        <f t="shared" si="5"/>
        <v>0</v>
      </c>
      <c r="CL23" s="13">
        <f t="shared" si="6"/>
        <v>26659.086319999999</v>
      </c>
      <c r="CM23" s="13">
        <f t="shared" si="7"/>
        <v>286044.23558999994</v>
      </c>
      <c r="CN23" s="13">
        <f t="shared" si="8"/>
        <v>481898.26773000002</v>
      </c>
      <c r="CO23" s="13">
        <f t="shared" si="9"/>
        <v>506788.77214999998</v>
      </c>
      <c r="CP23" s="13">
        <f t="shared" si="10"/>
        <v>534111.12685999996</v>
      </c>
      <c r="CQ23" s="13">
        <f t="shared" si="11"/>
        <v>524044.44830000005</v>
      </c>
      <c r="CR23" s="13">
        <f t="shared" si="12"/>
        <v>551679.6773000001</v>
      </c>
      <c r="CS23" s="13">
        <f t="shared" si="13"/>
        <v>604332.67290000024</v>
      </c>
      <c r="CT23" s="13">
        <f t="shared" si="14"/>
        <v>447305.99432</v>
      </c>
      <c r="CU23" s="13">
        <f t="shared" si="16"/>
        <v>683070.93712000002</v>
      </c>
      <c r="CV23" s="13">
        <v>914667.69039</v>
      </c>
      <c r="CW23" s="13">
        <v>1017322.7093</v>
      </c>
      <c r="CX23" s="13">
        <f t="shared" si="15"/>
        <v>1078748.6432999996</v>
      </c>
      <c r="CY23" s="147">
        <f t="shared" si="17"/>
        <v>1191511.8958100001</v>
      </c>
      <c r="CZ23" s="281"/>
    </row>
    <row r="24" spans="2:104" outlineLevel="1">
      <c r="B24" s="12" t="str">
        <f>IF(Portfolio!$CE$3=SOURCE!$A$1,SOURCE!D229,SOURCE!E229)</f>
        <v>Parque Shopping Maceió</v>
      </c>
      <c r="C24" s="157">
        <v>0</v>
      </c>
      <c r="D24" s="157">
        <v>0</v>
      </c>
      <c r="E24" s="157">
        <v>0</v>
      </c>
      <c r="F24" s="157">
        <v>0</v>
      </c>
      <c r="G24" s="157">
        <v>0</v>
      </c>
      <c r="H24" s="157">
        <v>0</v>
      </c>
      <c r="I24" s="157">
        <v>0</v>
      </c>
      <c r="J24" s="157">
        <v>0</v>
      </c>
      <c r="K24" s="157">
        <v>0</v>
      </c>
      <c r="L24" s="157">
        <v>0</v>
      </c>
      <c r="M24" s="157">
        <v>0</v>
      </c>
      <c r="N24" s="157">
        <v>0</v>
      </c>
      <c r="O24" s="157">
        <v>0</v>
      </c>
      <c r="P24" s="157">
        <v>0</v>
      </c>
      <c r="Q24" s="157">
        <v>0</v>
      </c>
      <c r="R24" s="157">
        <v>0</v>
      </c>
      <c r="S24" s="157">
        <v>0</v>
      </c>
      <c r="T24" s="157">
        <v>0</v>
      </c>
      <c r="U24" s="157">
        <v>0</v>
      </c>
      <c r="V24" s="157">
        <v>0</v>
      </c>
      <c r="W24" s="157">
        <v>0</v>
      </c>
      <c r="X24" s="157">
        <v>0</v>
      </c>
      <c r="Y24" s="157">
        <v>0</v>
      </c>
      <c r="Z24" s="157">
        <v>0</v>
      </c>
      <c r="AA24" s="157">
        <v>0</v>
      </c>
      <c r="AB24" s="157">
        <v>0</v>
      </c>
      <c r="AC24" s="157">
        <v>0</v>
      </c>
      <c r="AD24" s="157">
        <v>0</v>
      </c>
      <c r="AE24" s="157">
        <v>0</v>
      </c>
      <c r="AF24" s="157">
        <v>0</v>
      </c>
      <c r="AG24" s="157">
        <v>0</v>
      </c>
      <c r="AH24" s="157">
        <v>44197.460159999995</v>
      </c>
      <c r="AI24" s="157">
        <v>49400.127159999996</v>
      </c>
      <c r="AJ24" s="157">
        <v>55354.394999999553</v>
      </c>
      <c r="AK24" s="156">
        <v>65905.045840000006</v>
      </c>
      <c r="AL24" s="156">
        <v>95504.423479999983</v>
      </c>
      <c r="AM24" s="156">
        <v>78882.331959999996</v>
      </c>
      <c r="AN24" s="156">
        <v>77725.831460000001</v>
      </c>
      <c r="AO24" s="156">
        <v>80783.247050000005</v>
      </c>
      <c r="AP24" s="156">
        <v>111089.93927</v>
      </c>
      <c r="AQ24" s="156">
        <v>90857.486000000004</v>
      </c>
      <c r="AR24" s="156">
        <v>83618.034670000008</v>
      </c>
      <c r="AS24" s="156">
        <v>83548.588490000009</v>
      </c>
      <c r="AT24" s="156">
        <v>120327.82774000001</v>
      </c>
      <c r="AU24" s="156">
        <v>93892.328120000006</v>
      </c>
      <c r="AV24" s="156">
        <v>89822.550240000011</v>
      </c>
      <c r="AW24" s="156">
        <v>91961.54019</v>
      </c>
      <c r="AX24" s="156">
        <v>120755.54143999997</v>
      </c>
      <c r="AY24" s="156">
        <v>98068.268389999968</v>
      </c>
      <c r="AZ24" s="156">
        <v>92524.201280000023</v>
      </c>
      <c r="BA24" s="156">
        <v>95975.866239999988</v>
      </c>
      <c r="BB24" s="156">
        <v>132228.54091000004</v>
      </c>
      <c r="BC24" s="156">
        <v>102574.1805300001</v>
      </c>
      <c r="BD24" s="13">
        <v>98101.962299999999</v>
      </c>
      <c r="BE24" s="13">
        <v>103069.52118000004</v>
      </c>
      <c r="BF24" s="13">
        <v>143287.54973000003</v>
      </c>
      <c r="BG24" s="13">
        <v>101851.33547000001</v>
      </c>
      <c r="BH24" s="13">
        <v>10118.59979</v>
      </c>
      <c r="BI24" s="13">
        <v>80273.476529999971</v>
      </c>
      <c r="BJ24" s="13">
        <v>144885.98918999999</v>
      </c>
      <c r="BK24" s="13">
        <v>97955.555920000013</v>
      </c>
      <c r="BL24" s="13">
        <v>88043.113219999999</v>
      </c>
      <c r="BM24" s="13">
        <v>126116.12581999996</v>
      </c>
      <c r="BN24" s="13">
        <v>177831.87326999998</v>
      </c>
      <c r="BO24" s="13">
        <f>131282355.88/1000</f>
        <v>131282.35587999999</v>
      </c>
      <c r="BP24" s="22">
        <v>143036.08399000001</v>
      </c>
      <c r="BQ24" s="13">
        <v>151525.47123</v>
      </c>
      <c r="BR24" s="22">
        <v>195365.88902999996</v>
      </c>
      <c r="BS24" s="22">
        <v>155274.54275999998</v>
      </c>
      <c r="BT24" s="22">
        <v>162335.31166000004</v>
      </c>
      <c r="BU24" s="13">
        <v>165911.68664000009</v>
      </c>
      <c r="BV24" s="13">
        <v>216389.00537000003</v>
      </c>
      <c r="BW24" s="13">
        <v>186217.40462000004</v>
      </c>
      <c r="BX24" s="13">
        <v>185374.48629999999</v>
      </c>
      <c r="BY24" s="13">
        <v>188384.03514999992</v>
      </c>
      <c r="BZ24" s="13">
        <v>251072.64896000008</v>
      </c>
      <c r="CA24" s="22">
        <v>204623.99121999988</v>
      </c>
      <c r="CB24" s="22">
        <v>202769.06761000014</v>
      </c>
      <c r="CC24" s="22">
        <v>202838.44270000022</v>
      </c>
      <c r="CD24" s="22">
        <v>278296.99590999976</v>
      </c>
      <c r="CE24" s="22"/>
      <c r="CF24" s="13">
        <f t="shared" si="0"/>
        <v>0</v>
      </c>
      <c r="CG24" s="13">
        <f t="shared" si="1"/>
        <v>0</v>
      </c>
      <c r="CH24" s="13">
        <f t="shared" si="2"/>
        <v>0</v>
      </c>
      <c r="CI24" s="13">
        <f t="shared" si="3"/>
        <v>0</v>
      </c>
      <c r="CJ24" s="13">
        <f t="shared" si="4"/>
        <v>0</v>
      </c>
      <c r="CK24" s="13">
        <f t="shared" si="5"/>
        <v>0</v>
      </c>
      <c r="CL24" s="13">
        <f t="shared" si="6"/>
        <v>0</v>
      </c>
      <c r="CM24" s="13">
        <f t="shared" si="7"/>
        <v>44197.460159999995</v>
      </c>
      <c r="CN24" s="13">
        <f t="shared" si="8"/>
        <v>266163.99147999956</v>
      </c>
      <c r="CO24" s="13">
        <f t="shared" si="9"/>
        <v>348481.34973999998</v>
      </c>
      <c r="CP24" s="13">
        <f t="shared" si="10"/>
        <v>378351.93689999997</v>
      </c>
      <c r="CQ24" s="13">
        <f t="shared" si="11"/>
        <v>396431.95999</v>
      </c>
      <c r="CR24" s="13">
        <f t="shared" si="12"/>
        <v>418796.87682</v>
      </c>
      <c r="CS24" s="13">
        <f t="shared" si="13"/>
        <v>447033.21374000015</v>
      </c>
      <c r="CT24" s="13">
        <f t="shared" si="14"/>
        <v>337129.40097999998</v>
      </c>
      <c r="CU24" s="13">
        <f t="shared" si="16"/>
        <v>489946.66822999995</v>
      </c>
      <c r="CV24" s="13">
        <v>621209.80012999999</v>
      </c>
      <c r="CW24" s="13">
        <v>699910.5464300001</v>
      </c>
      <c r="CX24" s="13">
        <f t="shared" si="15"/>
        <v>811048.57502999995</v>
      </c>
      <c r="CY24" s="147">
        <f t="shared" si="17"/>
        <v>888528.49744000006</v>
      </c>
    </row>
    <row r="25" spans="2:104" s="12" customFormat="1" outlineLevel="1">
      <c r="B25" s="90" t="str">
        <f>IF(Portfolio!$CE$3=SOURCE!$A$1,SOURCE!D230,SOURCE!E230)</f>
        <v>ParkShopping Canoas</v>
      </c>
      <c r="C25" s="156">
        <v>0</v>
      </c>
      <c r="D25" s="156">
        <v>0</v>
      </c>
      <c r="E25" s="156">
        <v>0</v>
      </c>
      <c r="F25" s="156">
        <v>0</v>
      </c>
      <c r="G25" s="156">
        <v>0</v>
      </c>
      <c r="H25" s="156">
        <v>0</v>
      </c>
      <c r="I25" s="156">
        <v>0</v>
      </c>
      <c r="J25" s="156">
        <v>0</v>
      </c>
      <c r="K25" s="156">
        <v>0</v>
      </c>
      <c r="L25" s="156">
        <v>0</v>
      </c>
      <c r="M25" s="156">
        <v>0</v>
      </c>
      <c r="N25" s="156">
        <v>0</v>
      </c>
      <c r="O25" s="156">
        <v>0</v>
      </c>
      <c r="P25" s="156">
        <v>0</v>
      </c>
      <c r="Q25" s="156">
        <v>0</v>
      </c>
      <c r="R25" s="156">
        <v>0</v>
      </c>
      <c r="S25" s="156">
        <v>0</v>
      </c>
      <c r="T25" s="156">
        <v>0</v>
      </c>
      <c r="U25" s="156">
        <v>0</v>
      </c>
      <c r="V25" s="156">
        <v>0</v>
      </c>
      <c r="W25" s="156">
        <v>0</v>
      </c>
      <c r="X25" s="156">
        <v>0</v>
      </c>
      <c r="Y25" s="156">
        <v>0</v>
      </c>
      <c r="Z25" s="156">
        <v>0</v>
      </c>
      <c r="AA25" s="156">
        <v>0</v>
      </c>
      <c r="AB25" s="156">
        <v>0</v>
      </c>
      <c r="AC25" s="156">
        <v>0</v>
      </c>
      <c r="AD25" s="156">
        <v>0</v>
      </c>
      <c r="AE25" s="156">
        <v>0</v>
      </c>
      <c r="AF25" s="156">
        <v>0</v>
      </c>
      <c r="AG25" s="156">
        <v>0</v>
      </c>
      <c r="AH25" s="156">
        <v>0</v>
      </c>
      <c r="AI25" s="156">
        <v>0</v>
      </c>
      <c r="AJ25" s="156">
        <v>0</v>
      </c>
      <c r="AK25" s="156">
        <v>0</v>
      </c>
      <c r="AL25" s="156">
        <v>0</v>
      </c>
      <c r="AM25" s="156">
        <v>0</v>
      </c>
      <c r="AN25" s="156">
        <v>0</v>
      </c>
      <c r="AO25" s="156">
        <v>0</v>
      </c>
      <c r="AP25" s="156">
        <v>0</v>
      </c>
      <c r="AQ25" s="156">
        <v>0</v>
      </c>
      <c r="AR25" s="156">
        <v>0</v>
      </c>
      <c r="AS25" s="156">
        <v>0</v>
      </c>
      <c r="AT25" s="156">
        <v>0</v>
      </c>
      <c r="AU25" s="156">
        <v>0</v>
      </c>
      <c r="AV25" s="156">
        <v>0</v>
      </c>
      <c r="AW25" s="156">
        <v>0</v>
      </c>
      <c r="AX25" s="156">
        <v>71865.580090000003</v>
      </c>
      <c r="AY25" s="156">
        <v>96060.454640000098</v>
      </c>
      <c r="AZ25" s="156">
        <v>93150.489869999903</v>
      </c>
      <c r="BA25" s="156">
        <v>100533.26691000006</v>
      </c>
      <c r="BB25" s="156">
        <v>139838.96879999997</v>
      </c>
      <c r="BC25" s="156">
        <v>108182.42807000001</v>
      </c>
      <c r="BD25" s="22">
        <v>119504.05135999994</v>
      </c>
      <c r="BE25" s="22">
        <v>123526.75984000007</v>
      </c>
      <c r="BF25" s="22">
        <v>162013.74383999986</v>
      </c>
      <c r="BG25" s="22">
        <v>105876.77516999995</v>
      </c>
      <c r="BH25" s="22">
        <v>65985.741540000003</v>
      </c>
      <c r="BI25" s="22">
        <v>71653.837110000008</v>
      </c>
      <c r="BJ25" s="13">
        <v>148550.45797000002</v>
      </c>
      <c r="BK25" s="13">
        <v>85695.122310000035</v>
      </c>
      <c r="BL25" s="13">
        <v>122285.81663000002</v>
      </c>
      <c r="BM25" s="13">
        <v>129467.62971999998</v>
      </c>
      <c r="BN25" s="13">
        <v>185066.13694999996</v>
      </c>
      <c r="BO25" s="13">
        <v>141295.99824999998</v>
      </c>
      <c r="BP25" s="22">
        <v>173613.8832500001</v>
      </c>
      <c r="BQ25" s="13">
        <v>164588.44384999998</v>
      </c>
      <c r="BR25" s="22">
        <v>216322.27664999993</v>
      </c>
      <c r="BS25" s="22">
        <v>160941.88845999999</v>
      </c>
      <c r="BT25" s="22">
        <v>178180.39937999999</v>
      </c>
      <c r="BU25" s="13">
        <v>177895.71288000006</v>
      </c>
      <c r="BV25" s="13">
        <v>230455.20933999994</v>
      </c>
      <c r="BW25" s="13">
        <v>172955.10511</v>
      </c>
      <c r="BX25" s="13">
        <v>185330.15230999989</v>
      </c>
      <c r="BY25" s="13">
        <v>217405.04887</v>
      </c>
      <c r="BZ25" s="13">
        <v>254798.16754000014</v>
      </c>
      <c r="CA25" s="22">
        <v>187178.73875000008</v>
      </c>
      <c r="CB25" s="22">
        <v>212639.12718000016</v>
      </c>
      <c r="CC25" s="22">
        <v>200626.58735999977</v>
      </c>
      <c r="CD25" s="22">
        <v>263752.64343999996</v>
      </c>
      <c r="CE25" s="22"/>
      <c r="CF25" s="13">
        <f t="shared" si="0"/>
        <v>0</v>
      </c>
      <c r="CG25" s="13">
        <f t="shared" si="1"/>
        <v>0</v>
      </c>
      <c r="CH25" s="13">
        <f t="shared" si="2"/>
        <v>0</v>
      </c>
      <c r="CI25" s="13">
        <f t="shared" si="3"/>
        <v>0</v>
      </c>
      <c r="CJ25" s="13">
        <f t="shared" si="4"/>
        <v>0</v>
      </c>
      <c r="CK25" s="13">
        <f t="shared" si="5"/>
        <v>0</v>
      </c>
      <c r="CL25" s="13">
        <f t="shared" si="6"/>
        <v>0</v>
      </c>
      <c r="CM25" s="13">
        <f t="shared" si="7"/>
        <v>0</v>
      </c>
      <c r="CN25" s="13">
        <f t="shared" si="8"/>
        <v>0</v>
      </c>
      <c r="CO25" s="13">
        <f t="shared" si="9"/>
        <v>0</v>
      </c>
      <c r="CP25" s="13">
        <f t="shared" si="10"/>
        <v>0</v>
      </c>
      <c r="CQ25" s="13">
        <f t="shared" si="11"/>
        <v>71865.580090000003</v>
      </c>
      <c r="CR25" s="13">
        <f t="shared" si="12"/>
        <v>429583.18022000004</v>
      </c>
      <c r="CS25" s="13">
        <f t="shared" si="13"/>
        <v>513226.98310999991</v>
      </c>
      <c r="CT25" s="13">
        <f t="shared" si="14"/>
        <v>392066.81178999995</v>
      </c>
      <c r="CU25" s="13">
        <f t="shared" si="16"/>
        <v>522514.70561</v>
      </c>
      <c r="CV25" s="13">
        <v>695820.60199999984</v>
      </c>
      <c r="CW25" s="13">
        <v>747473.21005999995</v>
      </c>
      <c r="CX25" s="13">
        <f t="shared" si="15"/>
        <v>830488.47383000015</v>
      </c>
      <c r="CY25" s="147">
        <f t="shared" si="17"/>
        <v>864197.09672999987</v>
      </c>
    </row>
    <row r="26" spans="2:104" s="12" customFormat="1" outlineLevel="1">
      <c r="B26" s="90" t="str">
        <f>IF(Portfolio!$CE$3=SOURCE!$A$1,SOURCE!D231,SOURCE!E231)</f>
        <v>ParkJacarepaguá</v>
      </c>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c r="BA26" s="156"/>
      <c r="BB26" s="156"/>
      <c r="BC26" s="156"/>
      <c r="BD26" s="22"/>
      <c r="BE26" s="22"/>
      <c r="BF26" s="22"/>
      <c r="BG26" s="22"/>
      <c r="BH26" s="22"/>
      <c r="BI26" s="22"/>
      <c r="BJ26" s="13"/>
      <c r="BK26" s="13"/>
      <c r="BL26" s="13"/>
      <c r="BM26" s="13"/>
      <c r="BN26" s="13">
        <v>80573.628290000022</v>
      </c>
      <c r="BO26" s="13">
        <v>99221.952539999984</v>
      </c>
      <c r="BP26" s="22">
        <v>123215.17973999996</v>
      </c>
      <c r="BQ26" s="13">
        <v>118640.35205000002</v>
      </c>
      <c r="BR26" s="22">
        <v>164891.93440000003</v>
      </c>
      <c r="BS26" s="22">
        <v>125409.89201000003</v>
      </c>
      <c r="BT26" s="22">
        <v>132525.77495000002</v>
      </c>
      <c r="BU26" s="13">
        <v>129352.40653000004</v>
      </c>
      <c r="BV26" s="13">
        <v>179820.40007999993</v>
      </c>
      <c r="BW26" s="13">
        <v>134877.48786000002</v>
      </c>
      <c r="BX26" s="13">
        <v>136525.81558000005</v>
      </c>
      <c r="BY26" s="13">
        <v>137487.20720000009</v>
      </c>
      <c r="BZ26" s="13">
        <v>209470.95393000008</v>
      </c>
      <c r="CA26" s="22">
        <v>157675.8287000001</v>
      </c>
      <c r="CB26" s="22">
        <v>156704.58998000019</v>
      </c>
      <c r="CC26" s="22">
        <v>153502.06247000015</v>
      </c>
      <c r="CD26" s="22">
        <v>202794.5687399999</v>
      </c>
      <c r="CE26" s="22"/>
      <c r="CF26" s="13">
        <f t="shared" si="0"/>
        <v>0</v>
      </c>
      <c r="CG26" s="13">
        <f t="shared" si="1"/>
        <v>0</v>
      </c>
      <c r="CH26" s="13">
        <f t="shared" si="2"/>
        <v>0</v>
      </c>
      <c r="CI26" s="13">
        <f t="shared" si="3"/>
        <v>0</v>
      </c>
      <c r="CJ26" s="13">
        <f t="shared" si="4"/>
        <v>0</v>
      </c>
      <c r="CK26" s="13">
        <f t="shared" si="5"/>
        <v>0</v>
      </c>
      <c r="CL26" s="13">
        <f t="shared" si="6"/>
        <v>0</v>
      </c>
      <c r="CM26" s="13">
        <f t="shared" si="7"/>
        <v>0</v>
      </c>
      <c r="CN26" s="13">
        <f t="shared" si="8"/>
        <v>0</v>
      </c>
      <c r="CO26" s="13">
        <f t="shared" si="9"/>
        <v>0</v>
      </c>
      <c r="CP26" s="13">
        <f t="shared" si="10"/>
        <v>0</v>
      </c>
      <c r="CQ26" s="13">
        <f t="shared" si="11"/>
        <v>0</v>
      </c>
      <c r="CR26" s="13">
        <f t="shared" si="12"/>
        <v>0</v>
      </c>
      <c r="CS26" s="13">
        <f t="shared" si="13"/>
        <v>0</v>
      </c>
      <c r="CT26" s="13">
        <f t="shared" si="14"/>
        <v>0</v>
      </c>
      <c r="CU26" s="13">
        <f t="shared" si="16"/>
        <v>80573.628290000022</v>
      </c>
      <c r="CV26" s="13">
        <v>505969.41873000003</v>
      </c>
      <c r="CW26" s="13">
        <v>567108.47357000003</v>
      </c>
      <c r="CX26" s="13">
        <f t="shared" si="15"/>
        <v>618361.46457000019</v>
      </c>
      <c r="CY26" s="147">
        <f t="shared" si="17"/>
        <v>670677.04989000037</v>
      </c>
    </row>
    <row r="27" spans="2:104" ht="12.75" thickBot="1">
      <c r="B27" s="158" t="str">
        <f>IF(Portfolio!$CE$3=SOURCE!$A$1,SOURCE!D232,SOURCE!E232)</f>
        <v>Total</v>
      </c>
      <c r="C27" s="198">
        <f t="shared" ref="C27:BM27" si="18">SUM(C7:C26)</f>
        <v>727674.94406000001</v>
      </c>
      <c r="D27" s="198">
        <f t="shared" si="18"/>
        <v>834927.74</v>
      </c>
      <c r="E27" s="198">
        <f t="shared" si="18"/>
        <v>845313.41934000002</v>
      </c>
      <c r="F27" s="198">
        <f t="shared" si="18"/>
        <v>1173432.2387400002</v>
      </c>
      <c r="G27" s="198">
        <f t="shared" si="18"/>
        <v>864642.27217000001</v>
      </c>
      <c r="H27" s="198">
        <f t="shared" si="18"/>
        <v>971736.56220999989</v>
      </c>
      <c r="I27" s="198">
        <f t="shared" si="18"/>
        <v>1029860.2535</v>
      </c>
      <c r="J27" s="198">
        <f t="shared" si="18"/>
        <v>1377448.8667599999</v>
      </c>
      <c r="K27" s="198">
        <f t="shared" si="18"/>
        <v>1045441.84054</v>
      </c>
      <c r="L27" s="198">
        <f t="shared" si="18"/>
        <v>1169980.8101299999</v>
      </c>
      <c r="M27" s="198">
        <f t="shared" si="18"/>
        <v>1203679.6220400003</v>
      </c>
      <c r="N27" s="198">
        <f t="shared" si="18"/>
        <v>1650592.17493</v>
      </c>
      <c r="O27" s="198">
        <f t="shared" si="18"/>
        <v>1261212.34543</v>
      </c>
      <c r="P27" s="198">
        <f t="shared" si="18"/>
        <v>1407614.4982500002</v>
      </c>
      <c r="Q27" s="198">
        <f t="shared" si="18"/>
        <v>1415845.0043200001</v>
      </c>
      <c r="R27" s="198">
        <f t="shared" si="18"/>
        <v>2023847.6569600001</v>
      </c>
      <c r="S27" s="198">
        <f t="shared" si="18"/>
        <v>1585593.5491300004</v>
      </c>
      <c r="T27" s="198">
        <f t="shared" si="18"/>
        <v>1714590.8751099999</v>
      </c>
      <c r="U27" s="198">
        <f t="shared" si="18"/>
        <v>1744895.40806</v>
      </c>
      <c r="V27" s="198">
        <f t="shared" si="18"/>
        <v>2430844</v>
      </c>
      <c r="W27" s="198">
        <f t="shared" si="18"/>
        <v>1786364.3111900005</v>
      </c>
      <c r="X27" s="198">
        <f t="shared" si="18"/>
        <v>1966777.6247699999</v>
      </c>
      <c r="Y27" s="198">
        <f t="shared" si="18"/>
        <v>1950693.2310900006</v>
      </c>
      <c r="Z27" s="198">
        <f t="shared" si="18"/>
        <v>2757235.4374499992</v>
      </c>
      <c r="AA27" s="198">
        <f t="shared" si="18"/>
        <v>2050575.4372200004</v>
      </c>
      <c r="AB27" s="198">
        <f t="shared" si="18"/>
        <v>2254493.6677399999</v>
      </c>
      <c r="AC27" s="198">
        <f t="shared" si="18"/>
        <v>2241454.2323099999</v>
      </c>
      <c r="AD27" s="198">
        <f t="shared" si="18"/>
        <v>3176216.353339999</v>
      </c>
      <c r="AE27" s="198">
        <f t="shared" si="18"/>
        <v>2445613.1624699999</v>
      </c>
      <c r="AF27" s="198">
        <f t="shared" si="18"/>
        <v>2614187.4933399991</v>
      </c>
      <c r="AG27" s="198">
        <f t="shared" si="18"/>
        <v>2673896.1619500001</v>
      </c>
      <c r="AH27" s="198">
        <f t="shared" si="18"/>
        <v>3650580.4605699996</v>
      </c>
      <c r="AI27" s="198">
        <f t="shared" si="18"/>
        <v>2723014.7005300005</v>
      </c>
      <c r="AJ27" s="198">
        <f t="shared" si="18"/>
        <v>3011413.6187999998</v>
      </c>
      <c r="AK27" s="198">
        <f t="shared" si="18"/>
        <v>2963155.3838400003</v>
      </c>
      <c r="AL27" s="198">
        <f t="shared" si="18"/>
        <v>4062173.99615</v>
      </c>
      <c r="AM27" s="198">
        <f t="shared" si="18"/>
        <v>2916948.8045100002</v>
      </c>
      <c r="AN27" s="198">
        <f t="shared" si="18"/>
        <v>3154912.6432299996</v>
      </c>
      <c r="AO27" s="198">
        <f t="shared" si="18"/>
        <v>3038406.4501300016</v>
      </c>
      <c r="AP27" s="198">
        <f t="shared" si="18"/>
        <v>4227292.1556700021</v>
      </c>
      <c r="AQ27" s="198">
        <f t="shared" si="18"/>
        <v>3008212.7017599996</v>
      </c>
      <c r="AR27" s="198">
        <f t="shared" si="18"/>
        <v>3240220.2738899998</v>
      </c>
      <c r="AS27" s="198">
        <f t="shared" si="18"/>
        <v>3125226.1919800001</v>
      </c>
      <c r="AT27" s="198">
        <f t="shared" si="18"/>
        <v>4352716.9146499997</v>
      </c>
      <c r="AU27" s="198">
        <f t="shared" si="18"/>
        <v>3190572.4433300002</v>
      </c>
      <c r="AV27" s="198">
        <f t="shared" si="18"/>
        <v>3521256.377390001</v>
      </c>
      <c r="AW27" s="198">
        <f t="shared" si="18"/>
        <v>3377723.3020699997</v>
      </c>
      <c r="AX27" s="198">
        <f t="shared" si="18"/>
        <v>4567672.9108199999</v>
      </c>
      <c r="AY27" s="198">
        <f t="shared" si="18"/>
        <v>3421751.6422799998</v>
      </c>
      <c r="AZ27" s="198">
        <f t="shared" si="18"/>
        <v>3598921.4340799996</v>
      </c>
      <c r="BA27" s="198">
        <f t="shared" si="18"/>
        <v>3615026.3307699999</v>
      </c>
      <c r="BB27" s="198">
        <f t="shared" si="18"/>
        <v>4834107.3283799989</v>
      </c>
      <c r="BC27" s="198">
        <f t="shared" si="18"/>
        <v>3503194.3913399996</v>
      </c>
      <c r="BD27" s="198">
        <f t="shared" si="18"/>
        <v>3835759.2875599987</v>
      </c>
      <c r="BE27" s="198">
        <f t="shared" si="18"/>
        <v>3804217.5870400001</v>
      </c>
      <c r="BF27" s="198">
        <f t="shared" si="18"/>
        <v>5160639.5062199999</v>
      </c>
      <c r="BG27" s="198">
        <f t="shared" si="18"/>
        <v>3144174.5007800008</v>
      </c>
      <c r="BH27" s="198">
        <f t="shared" si="18"/>
        <v>587822.30547000014</v>
      </c>
      <c r="BI27" s="198">
        <f t="shared" si="18"/>
        <v>2223134.6668800008</v>
      </c>
      <c r="BJ27" s="198">
        <f t="shared" si="18"/>
        <v>4297446.1315200012</v>
      </c>
      <c r="BK27" s="198">
        <f t="shared" si="18"/>
        <v>2274263.2265099999</v>
      </c>
      <c r="BL27" s="198">
        <f t="shared" si="18"/>
        <v>3005906.3045900008</v>
      </c>
      <c r="BM27" s="198">
        <f t="shared" si="18"/>
        <v>3740846.2582899998</v>
      </c>
      <c r="BN27" s="198">
        <f t="shared" ref="BN27:BR27" si="19">SUM(BN7:BN26)</f>
        <v>5577415.8300900003</v>
      </c>
      <c r="BO27" s="198">
        <f t="shared" si="19"/>
        <v>3975087.8332000002</v>
      </c>
      <c r="BP27" s="198">
        <f t="shared" si="19"/>
        <v>4944407.317019999</v>
      </c>
      <c r="BQ27" s="198">
        <f t="shared" si="19"/>
        <v>4797770.1290899999</v>
      </c>
      <c r="BR27" s="198">
        <f t="shared" si="19"/>
        <v>6298684.7966100005</v>
      </c>
      <c r="BS27" s="198">
        <f t="shared" ref="BS27:BX27" si="20">SUM(BS7:BS26)</f>
        <v>4611475.8825199995</v>
      </c>
      <c r="BT27" s="198">
        <f t="shared" si="20"/>
        <v>5229349.8801100003</v>
      </c>
      <c r="BU27" s="198">
        <f t="shared" si="20"/>
        <v>5184520.0664599994</v>
      </c>
      <c r="BV27" s="198">
        <f t="shared" si="20"/>
        <v>6902656.5805299999</v>
      </c>
      <c r="BW27" s="198">
        <f t="shared" si="20"/>
        <v>5100621.1924600005</v>
      </c>
      <c r="BX27" s="198">
        <f t="shared" si="20"/>
        <v>5556232.7990699988</v>
      </c>
      <c r="BY27" s="198">
        <f t="shared" ref="BY27" si="21">SUM(BY7:BY26)</f>
        <v>5662658.3029599991</v>
      </c>
      <c r="BZ27" s="198">
        <f t="shared" ref="BZ27:CF27" si="22">SUM(BZ7:BZ26)</f>
        <v>7642076.2524000006</v>
      </c>
      <c r="CA27" s="198">
        <f t="shared" si="22"/>
        <v>5505846.8477800004</v>
      </c>
      <c r="CB27" s="198">
        <f t="shared" si="22"/>
        <v>6270114.6850100011</v>
      </c>
      <c r="CC27" s="198">
        <f>SUM(CC7:CC26)</f>
        <v>6054548.4204399996</v>
      </c>
      <c r="CD27" s="198">
        <f>SUM(CD7:CD26)</f>
        <v>8049892.7677899944</v>
      </c>
      <c r="CE27" s="22"/>
      <c r="CF27" s="198">
        <f t="shared" si="22"/>
        <v>3581348.3421400003</v>
      </c>
      <c r="CG27" s="198">
        <f t="shared" ref="CG27:CW27" si="23">SUM(CG7:CG26)</f>
        <v>4243687.9546400001</v>
      </c>
      <c r="CH27" s="198">
        <f t="shared" si="23"/>
        <v>5069694.4476399999</v>
      </c>
      <c r="CI27" s="198">
        <f t="shared" si="23"/>
        <v>6108519.5049600005</v>
      </c>
      <c r="CJ27" s="198">
        <f t="shared" si="23"/>
        <v>7475923.8323000008</v>
      </c>
      <c r="CK27" s="198">
        <f t="shared" si="23"/>
        <v>8461070.6044999994</v>
      </c>
      <c r="CL27" s="198">
        <f t="shared" si="23"/>
        <v>9722739.6906100009</v>
      </c>
      <c r="CM27" s="198">
        <f t="shared" si="23"/>
        <v>11384277.27833</v>
      </c>
      <c r="CN27" s="198">
        <f t="shared" si="23"/>
        <v>12759757.699320002</v>
      </c>
      <c r="CO27" s="198">
        <f t="shared" si="23"/>
        <v>13337560.053540004</v>
      </c>
      <c r="CP27" s="198">
        <f t="shared" si="23"/>
        <v>13726376.082279999</v>
      </c>
      <c r="CQ27" s="198">
        <f t="shared" si="23"/>
        <v>14657225.033609997</v>
      </c>
      <c r="CR27" s="198">
        <f t="shared" si="23"/>
        <v>15469806.735509999</v>
      </c>
      <c r="CS27" s="198">
        <f t="shared" si="23"/>
        <v>16303810.772159999</v>
      </c>
      <c r="CT27" s="198">
        <f>SUM(CT7:CT26)</f>
        <v>10252577.60465</v>
      </c>
      <c r="CU27" s="198">
        <f t="shared" si="23"/>
        <v>14598431.619480001</v>
      </c>
      <c r="CV27" s="198">
        <f t="shared" si="23"/>
        <v>20015950.075919993</v>
      </c>
      <c r="CW27" s="198">
        <f t="shared" si="23"/>
        <v>21928002.409620002</v>
      </c>
      <c r="CX27" s="198">
        <f>SUM(CX7:CX26)</f>
        <v>23961588.546889998</v>
      </c>
      <c r="CY27" s="198">
        <f>SUM(CY7:CY26)</f>
        <v>25880402.721019994</v>
      </c>
    </row>
    <row r="28" spans="2:104">
      <c r="B28" s="159"/>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221"/>
      <c r="BP28" s="221"/>
      <c r="BQ28" s="13"/>
      <c r="BR28" s="13"/>
      <c r="BS28" s="13"/>
      <c r="BT28" s="13"/>
      <c r="BX28" s="281"/>
      <c r="BY28" s="281"/>
      <c r="BZ28" s="281"/>
      <c r="CA28" s="281"/>
      <c r="CB28" s="281"/>
      <c r="CC28" s="281"/>
      <c r="CD28" s="281"/>
      <c r="CE28" s="22"/>
      <c r="CF28" s="221"/>
      <c r="CG28" s="221"/>
      <c r="CH28" s="221"/>
      <c r="CI28" s="221"/>
      <c r="CJ28" s="221"/>
      <c r="CK28" s="221"/>
      <c r="CL28" s="221"/>
      <c r="CM28" s="221"/>
      <c r="CN28" s="221"/>
      <c r="CO28" s="221"/>
      <c r="CP28" s="221"/>
      <c r="CQ28" s="221"/>
      <c r="CR28" s="221"/>
      <c r="CS28" s="221"/>
      <c r="CT28" s="221"/>
      <c r="CU28" s="221"/>
      <c r="CV28" s="221"/>
      <c r="CW28" s="221"/>
    </row>
    <row r="29" spans="2:104">
      <c r="B29" s="159"/>
      <c r="C29" s="13"/>
      <c r="D29" s="13"/>
      <c r="E29" s="13"/>
      <c r="F29" s="13"/>
      <c r="G29" s="13"/>
      <c r="H29" s="13"/>
      <c r="I29" s="13"/>
      <c r="J29" s="13"/>
      <c r="K29" s="13"/>
      <c r="L29" s="13"/>
      <c r="M29" s="13"/>
      <c r="N29" s="13"/>
      <c r="O29" s="13"/>
      <c r="P29" s="13"/>
      <c r="Q29" s="13"/>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22"/>
      <c r="CF29" s="15"/>
      <c r="CG29" s="15"/>
      <c r="CH29" s="15"/>
      <c r="CI29" s="15"/>
      <c r="CJ29" s="15"/>
      <c r="CK29" s="15"/>
      <c r="CL29" s="15"/>
      <c r="CM29" s="15"/>
      <c r="CN29" s="15"/>
      <c r="CO29" s="15"/>
      <c r="CP29" s="15"/>
      <c r="CQ29" s="15"/>
      <c r="CR29" s="15"/>
      <c r="CS29" s="15"/>
      <c r="CT29" s="15"/>
      <c r="CU29" s="15"/>
      <c r="CV29" s="15"/>
      <c r="CW29" s="15"/>
      <c r="CX29" s="15"/>
      <c r="CY29" s="15"/>
    </row>
    <row r="30" spans="2:104">
      <c r="B30" s="150" t="str">
        <f>IF(Portfolio!$CE$3=SOURCE!$A$1,SOURCE!D235,SOURCE!E235)</f>
        <v>Receita de Locação de Lojas (Mínimo + Complementar + Mall e Mídia)</v>
      </c>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1"/>
      <c r="AB30" s="151"/>
      <c r="AC30" s="151"/>
      <c r="AD30" s="151"/>
      <c r="AE30" s="151"/>
      <c r="AF30" s="151"/>
      <c r="AG30" s="151"/>
      <c r="AH30" s="151"/>
      <c r="AI30" s="151"/>
      <c r="AJ30" s="151"/>
      <c r="AK30" s="151" t="s">
        <v>34</v>
      </c>
      <c r="AL30" s="151"/>
      <c r="AM30" s="151"/>
      <c r="AN30" s="151"/>
      <c r="AO30" s="151"/>
      <c r="AP30" s="151"/>
      <c r="AQ30" s="151"/>
      <c r="AR30" s="151"/>
      <c r="AS30" s="151"/>
      <c r="AT30" s="151"/>
      <c r="AU30" s="151"/>
      <c r="AV30" s="151"/>
      <c r="AW30" s="151"/>
      <c r="AX30" s="151"/>
      <c r="AY30" s="185"/>
      <c r="AZ30" s="151"/>
      <c r="BA30" s="151"/>
      <c r="BB30" s="151"/>
      <c r="BC30" s="151"/>
      <c r="BD30" s="151"/>
      <c r="BE30" s="151"/>
      <c r="BF30" s="151"/>
      <c r="BG30" s="151"/>
      <c r="BH30" s="151"/>
      <c r="BI30" s="151"/>
      <c r="BJ30" s="151"/>
      <c r="BK30" s="151"/>
      <c r="BL30" s="151"/>
      <c r="BM30" s="151"/>
      <c r="BN30" s="151"/>
      <c r="BO30" s="151"/>
      <c r="BP30" s="151"/>
      <c r="BQ30" s="185"/>
      <c r="BR30" s="151"/>
      <c r="BS30" s="151"/>
      <c r="BT30" s="151"/>
      <c r="BU30" s="185"/>
      <c r="BV30" s="185"/>
      <c r="BW30" s="185"/>
      <c r="BX30" s="185"/>
      <c r="BY30" s="185"/>
      <c r="BZ30" s="185"/>
      <c r="CA30" s="185"/>
      <c r="CB30" s="185"/>
      <c r="CC30" s="185"/>
      <c r="CD30" s="185"/>
      <c r="CE30" s="22"/>
      <c r="CF30" s="151"/>
      <c r="CG30" s="151"/>
      <c r="CH30" s="151"/>
      <c r="CI30" s="151"/>
      <c r="CJ30" s="151"/>
      <c r="CK30" s="151"/>
      <c r="CL30" s="151"/>
      <c r="CM30" s="151"/>
      <c r="CN30" s="151"/>
      <c r="CO30" s="151"/>
      <c r="CP30" s="151"/>
      <c r="CQ30" s="151"/>
      <c r="CR30" s="151"/>
      <c r="CS30" s="151"/>
      <c r="CT30" s="151"/>
      <c r="CU30" s="151"/>
      <c r="CV30" s="151"/>
      <c r="CW30" s="151"/>
      <c r="CX30" s="151"/>
      <c r="CY30" s="151"/>
    </row>
    <row r="31" spans="2:104">
      <c r="B31" s="152" t="str">
        <f>IF(Portfolio!$CE$3=SOURCE!$A$1,SOURCE!D236,SOURCE!E236)</f>
        <v>Shopping Centers e Torres Corporativas em Operação</v>
      </c>
      <c r="C31" s="153" t="str">
        <f>C6</f>
        <v>1T06</v>
      </c>
      <c r="D31" s="153" t="str">
        <f t="shared" ref="D31:BO31" si="24">D6</f>
        <v>2T06</v>
      </c>
      <c r="E31" s="153" t="str">
        <f t="shared" si="24"/>
        <v>3T06</v>
      </c>
      <c r="F31" s="153" t="str">
        <f t="shared" si="24"/>
        <v>4T06</v>
      </c>
      <c r="G31" s="153" t="str">
        <f t="shared" si="24"/>
        <v>1T07</v>
      </c>
      <c r="H31" s="153" t="str">
        <f t="shared" si="24"/>
        <v>2T07</v>
      </c>
      <c r="I31" s="153" t="str">
        <f t="shared" si="24"/>
        <v>3T07</v>
      </c>
      <c r="J31" s="153" t="str">
        <f t="shared" si="24"/>
        <v>4T07</v>
      </c>
      <c r="K31" s="153" t="str">
        <f t="shared" si="24"/>
        <v>1T08</v>
      </c>
      <c r="L31" s="153" t="str">
        <f t="shared" si="24"/>
        <v>2T08</v>
      </c>
      <c r="M31" s="153" t="str">
        <f t="shared" si="24"/>
        <v>3T08</v>
      </c>
      <c r="N31" s="153" t="str">
        <f t="shared" si="24"/>
        <v>4T08</v>
      </c>
      <c r="O31" s="153" t="str">
        <f t="shared" si="24"/>
        <v>1T09</v>
      </c>
      <c r="P31" s="153" t="str">
        <f t="shared" si="24"/>
        <v>2T09</v>
      </c>
      <c r="Q31" s="153" t="str">
        <f t="shared" si="24"/>
        <v>3T09</v>
      </c>
      <c r="R31" s="153" t="str">
        <f t="shared" si="24"/>
        <v>4T09</v>
      </c>
      <c r="S31" s="153" t="str">
        <f t="shared" si="24"/>
        <v>1T10</v>
      </c>
      <c r="T31" s="153" t="str">
        <f t="shared" si="24"/>
        <v>2T10</v>
      </c>
      <c r="U31" s="153" t="str">
        <f t="shared" si="24"/>
        <v>3T10</v>
      </c>
      <c r="V31" s="153" t="str">
        <f t="shared" si="24"/>
        <v>4T10</v>
      </c>
      <c r="W31" s="153" t="str">
        <f t="shared" si="24"/>
        <v>1T11</v>
      </c>
      <c r="X31" s="153" t="str">
        <f t="shared" si="24"/>
        <v>2T11</v>
      </c>
      <c r="Y31" s="153" t="str">
        <f t="shared" si="24"/>
        <v>3T11</v>
      </c>
      <c r="Z31" s="153" t="str">
        <f t="shared" si="24"/>
        <v>4T11</v>
      </c>
      <c r="AA31" s="153" t="str">
        <f t="shared" si="24"/>
        <v>1T12</v>
      </c>
      <c r="AB31" s="153" t="str">
        <f t="shared" si="24"/>
        <v>2T12</v>
      </c>
      <c r="AC31" s="153" t="str">
        <f t="shared" si="24"/>
        <v>3T12</v>
      </c>
      <c r="AD31" s="153" t="str">
        <f t="shared" si="24"/>
        <v>4T12</v>
      </c>
      <c r="AE31" s="153" t="str">
        <f t="shared" si="24"/>
        <v>1T13</v>
      </c>
      <c r="AF31" s="153" t="str">
        <f t="shared" si="24"/>
        <v>2T13</v>
      </c>
      <c r="AG31" s="153" t="str">
        <f t="shared" si="24"/>
        <v>3T13</v>
      </c>
      <c r="AH31" s="153" t="str">
        <f t="shared" si="24"/>
        <v>4T13</v>
      </c>
      <c r="AI31" s="153" t="str">
        <f t="shared" si="24"/>
        <v>1T14</v>
      </c>
      <c r="AJ31" s="153" t="str">
        <f t="shared" si="24"/>
        <v>2T14</v>
      </c>
      <c r="AK31" s="153" t="str">
        <f t="shared" si="24"/>
        <v>3T14</v>
      </c>
      <c r="AL31" s="153" t="str">
        <f t="shared" si="24"/>
        <v>4T14</v>
      </c>
      <c r="AM31" s="153" t="str">
        <f t="shared" si="24"/>
        <v>1T15</v>
      </c>
      <c r="AN31" s="153" t="str">
        <f t="shared" si="24"/>
        <v>2T15</v>
      </c>
      <c r="AO31" s="153" t="str">
        <f t="shared" si="24"/>
        <v>3T15</v>
      </c>
      <c r="AP31" s="153" t="str">
        <f t="shared" si="24"/>
        <v>4T15</v>
      </c>
      <c r="AQ31" s="153" t="str">
        <f t="shared" si="24"/>
        <v>1T16</v>
      </c>
      <c r="AR31" s="153" t="str">
        <f t="shared" si="24"/>
        <v>2T16</v>
      </c>
      <c r="AS31" s="153" t="str">
        <f t="shared" si="24"/>
        <v>3T16</v>
      </c>
      <c r="AT31" s="153" t="str">
        <f t="shared" si="24"/>
        <v>4T16</v>
      </c>
      <c r="AU31" s="153" t="str">
        <f t="shared" si="24"/>
        <v>1T17</v>
      </c>
      <c r="AV31" s="153" t="str">
        <f t="shared" si="24"/>
        <v>2T17</v>
      </c>
      <c r="AW31" s="153" t="str">
        <f t="shared" si="24"/>
        <v>3T17</v>
      </c>
      <c r="AX31" s="153" t="str">
        <f t="shared" si="24"/>
        <v>4T17</v>
      </c>
      <c r="AY31" s="153" t="str">
        <f t="shared" si="24"/>
        <v>1T18</v>
      </c>
      <c r="AZ31" s="153" t="str">
        <f t="shared" si="24"/>
        <v>2T18</v>
      </c>
      <c r="BA31" s="153" t="str">
        <f t="shared" si="24"/>
        <v>3T18</v>
      </c>
      <c r="BB31" s="153" t="str">
        <f t="shared" si="24"/>
        <v>4T18</v>
      </c>
      <c r="BC31" s="153" t="str">
        <f t="shared" si="24"/>
        <v>1T19</v>
      </c>
      <c r="BD31" s="153" t="str">
        <f t="shared" si="24"/>
        <v>2T19</v>
      </c>
      <c r="BE31" s="153" t="str">
        <f t="shared" si="24"/>
        <v>3T19</v>
      </c>
      <c r="BF31" s="153" t="str">
        <f t="shared" si="24"/>
        <v>4T19</v>
      </c>
      <c r="BG31" s="153" t="str">
        <f t="shared" si="24"/>
        <v>1T20</v>
      </c>
      <c r="BH31" s="153" t="str">
        <f t="shared" si="24"/>
        <v>2T20</v>
      </c>
      <c r="BI31" s="153" t="str">
        <f t="shared" si="24"/>
        <v>3T20</v>
      </c>
      <c r="BJ31" s="153" t="str">
        <f t="shared" si="24"/>
        <v>4T20</v>
      </c>
      <c r="BK31" s="153" t="str">
        <f t="shared" si="24"/>
        <v>1T21</v>
      </c>
      <c r="BL31" s="153" t="str">
        <f t="shared" si="24"/>
        <v>2T21</v>
      </c>
      <c r="BM31" s="153" t="str">
        <f t="shared" si="24"/>
        <v>3T21</v>
      </c>
      <c r="BN31" s="153" t="str">
        <f t="shared" si="24"/>
        <v>4T21</v>
      </c>
      <c r="BO31" s="153" t="str">
        <f t="shared" si="24"/>
        <v>1T22</v>
      </c>
      <c r="BP31" s="153" t="str">
        <f t="shared" ref="BP31:BT31" si="25">BP6</f>
        <v>2T22</v>
      </c>
      <c r="BQ31" s="153" t="str">
        <f t="shared" si="25"/>
        <v>3T22</v>
      </c>
      <c r="BR31" s="153" t="str">
        <f t="shared" si="25"/>
        <v>4T22</v>
      </c>
      <c r="BS31" s="153" t="str">
        <f t="shared" si="25"/>
        <v>1T23</v>
      </c>
      <c r="BT31" s="153" t="str">
        <f t="shared" si="25"/>
        <v>2T23</v>
      </c>
      <c r="BU31" s="153" t="str">
        <f t="shared" ref="BU31:BY31" si="26">BU6</f>
        <v>3T23</v>
      </c>
      <c r="BV31" s="153" t="str">
        <f t="shared" si="26"/>
        <v>4T23</v>
      </c>
      <c r="BW31" s="153" t="str">
        <f t="shared" si="26"/>
        <v>1T24</v>
      </c>
      <c r="BX31" s="153" t="str">
        <f t="shared" si="26"/>
        <v>2T24</v>
      </c>
      <c r="BY31" s="153" t="str">
        <f t="shared" si="26"/>
        <v>3T24</v>
      </c>
      <c r="BZ31" s="153" t="str">
        <f t="shared" ref="BZ31:CA31" si="27">BZ6</f>
        <v>4T24</v>
      </c>
      <c r="CA31" s="153" t="str">
        <f t="shared" si="27"/>
        <v>1T25</v>
      </c>
      <c r="CB31" s="153" t="str">
        <f t="shared" ref="CB31:CD31" si="28">CB6</f>
        <v>2T25</v>
      </c>
      <c r="CC31" s="153" t="str">
        <f t="shared" si="28"/>
        <v>3T25</v>
      </c>
      <c r="CD31" s="153" t="str">
        <f t="shared" si="28"/>
        <v>4T25</v>
      </c>
      <c r="CE31" s="22"/>
      <c r="CF31" s="236">
        <f t="shared" ref="CF31:CU31" si="29">+CF6</f>
        <v>2006</v>
      </c>
      <c r="CG31" s="236">
        <f t="shared" si="29"/>
        <v>2007</v>
      </c>
      <c r="CH31" s="236">
        <f t="shared" si="29"/>
        <v>2008</v>
      </c>
      <c r="CI31" s="236">
        <f t="shared" si="29"/>
        <v>2009</v>
      </c>
      <c r="CJ31" s="236">
        <f t="shared" si="29"/>
        <v>2010</v>
      </c>
      <c r="CK31" s="236">
        <f t="shared" si="29"/>
        <v>2011</v>
      </c>
      <c r="CL31" s="236">
        <f t="shared" si="29"/>
        <v>2012</v>
      </c>
      <c r="CM31" s="236">
        <f t="shared" si="29"/>
        <v>2013</v>
      </c>
      <c r="CN31" s="236">
        <f t="shared" si="29"/>
        <v>2014</v>
      </c>
      <c r="CO31" s="236">
        <f t="shared" si="29"/>
        <v>2015</v>
      </c>
      <c r="CP31" s="236">
        <f t="shared" si="29"/>
        <v>2016</v>
      </c>
      <c r="CQ31" s="236">
        <f t="shared" si="29"/>
        <v>2017</v>
      </c>
      <c r="CR31" s="236">
        <f t="shared" si="29"/>
        <v>2018</v>
      </c>
      <c r="CS31" s="236">
        <f t="shared" si="29"/>
        <v>2019</v>
      </c>
      <c r="CT31" s="236">
        <f t="shared" si="29"/>
        <v>2020</v>
      </c>
      <c r="CU31" s="236">
        <f t="shared" si="29"/>
        <v>2021</v>
      </c>
      <c r="CV31" s="236">
        <f t="shared" ref="CV31" si="30">+CV6</f>
        <v>2022</v>
      </c>
      <c r="CW31" s="236">
        <v>2023</v>
      </c>
      <c r="CX31" s="236">
        <v>2024</v>
      </c>
      <c r="CY31" s="236">
        <v>2025</v>
      </c>
    </row>
    <row r="32" spans="2:104">
      <c r="B32" s="56" t="str">
        <f>IF(Portfolio!$CE$3=SOURCE!$A$1,SOURCE!D237,SOURCE!E237)</f>
        <v>Receita de Aluguéis</v>
      </c>
      <c r="C32" s="199">
        <f t="shared" ref="C32:BM32" si="31">SUM(C33:C55)</f>
        <v>29557.053611938387</v>
      </c>
      <c r="D32" s="199">
        <f t="shared" si="31"/>
        <v>47994.394378061617</v>
      </c>
      <c r="E32" s="199">
        <f t="shared" si="31"/>
        <v>44268.552009999992</v>
      </c>
      <c r="F32" s="199">
        <f t="shared" si="31"/>
        <v>66120.884859999991</v>
      </c>
      <c r="G32" s="199">
        <f t="shared" si="31"/>
        <v>52452.54969</v>
      </c>
      <c r="H32" s="199">
        <f t="shared" si="31"/>
        <v>54367.808529999995</v>
      </c>
      <c r="I32" s="199">
        <f t="shared" si="31"/>
        <v>55571.470679999999</v>
      </c>
      <c r="J32" s="199">
        <f t="shared" si="31"/>
        <v>77001.197370000024</v>
      </c>
      <c r="K32" s="199">
        <f t="shared" si="31"/>
        <v>60563.909469999999</v>
      </c>
      <c r="L32" s="199">
        <f t="shared" si="31"/>
        <v>68771.615779999993</v>
      </c>
      <c r="M32" s="199">
        <f t="shared" si="31"/>
        <v>67994</v>
      </c>
      <c r="N32" s="199">
        <f t="shared" si="31"/>
        <v>97922.925510000001</v>
      </c>
      <c r="O32" s="199">
        <f t="shared" si="31"/>
        <v>79390.077815000011</v>
      </c>
      <c r="P32" s="199">
        <f t="shared" si="31"/>
        <v>81498.334271161846</v>
      </c>
      <c r="Q32" s="199">
        <f t="shared" si="31"/>
        <v>81759.409514999992</v>
      </c>
      <c r="R32" s="199">
        <f t="shared" si="31"/>
        <v>123532.80212500005</v>
      </c>
      <c r="S32" s="199">
        <f t="shared" si="31"/>
        <v>99051.375899999985</v>
      </c>
      <c r="T32" s="199">
        <f t="shared" si="31"/>
        <v>100665.58263</v>
      </c>
      <c r="U32" s="199">
        <f t="shared" si="31"/>
        <v>102084.04311000001</v>
      </c>
      <c r="V32" s="199">
        <f t="shared" si="31"/>
        <v>117618.38633000001</v>
      </c>
      <c r="W32" s="199">
        <f t="shared" si="31"/>
        <v>112449.96592499998</v>
      </c>
      <c r="X32" s="199">
        <f t="shared" si="31"/>
        <v>115207.82143500002</v>
      </c>
      <c r="Y32" s="199">
        <f t="shared" si="31"/>
        <v>117351.37480000001</v>
      </c>
      <c r="Z32" s="199">
        <f t="shared" si="31"/>
        <v>142048.42265999995</v>
      </c>
      <c r="AA32" s="199">
        <f t="shared" si="31"/>
        <v>128088.70423</v>
      </c>
      <c r="AB32" s="199">
        <f t="shared" si="31"/>
        <v>133581.68594499998</v>
      </c>
      <c r="AC32" s="199">
        <f t="shared" si="31"/>
        <v>130359.15889499999</v>
      </c>
      <c r="AD32" s="199">
        <f t="shared" si="31"/>
        <v>184599.27311500002</v>
      </c>
      <c r="AE32" s="199">
        <f t="shared" si="31"/>
        <v>163982.44716500002</v>
      </c>
      <c r="AF32" s="199">
        <f t="shared" si="31"/>
        <v>162149.06399499997</v>
      </c>
      <c r="AG32" s="199">
        <f t="shared" si="31"/>
        <v>166844.11569000004</v>
      </c>
      <c r="AH32" s="199">
        <f t="shared" si="31"/>
        <v>191251.34946500004</v>
      </c>
      <c r="AI32" s="199">
        <f t="shared" si="31"/>
        <v>179329.99760499998</v>
      </c>
      <c r="AJ32" s="199">
        <f t="shared" si="31"/>
        <v>192847.71373500003</v>
      </c>
      <c r="AK32" s="199">
        <f t="shared" si="31"/>
        <v>198174.21169499998</v>
      </c>
      <c r="AL32" s="199">
        <f t="shared" si="31"/>
        <v>240205.788585</v>
      </c>
      <c r="AM32" s="199">
        <f t="shared" si="31"/>
        <v>202906.16179000004</v>
      </c>
      <c r="AN32" s="199">
        <f t="shared" si="31"/>
        <v>209693.836675</v>
      </c>
      <c r="AO32" s="199">
        <f t="shared" si="31"/>
        <v>207294.21127000003</v>
      </c>
      <c r="AP32" s="199">
        <f t="shared" si="31"/>
        <v>249669.40312999999</v>
      </c>
      <c r="AQ32" s="199">
        <f t="shared" si="31"/>
        <v>216895.50177999999</v>
      </c>
      <c r="AR32" s="199">
        <f t="shared" si="31"/>
        <v>217013.47139500003</v>
      </c>
      <c r="AS32" s="199">
        <f t="shared" si="31"/>
        <v>224349.679645</v>
      </c>
      <c r="AT32" s="199">
        <f t="shared" si="31"/>
        <v>267710.33510999993</v>
      </c>
      <c r="AU32" s="199">
        <f t="shared" si="31"/>
        <v>237551.55302000002</v>
      </c>
      <c r="AV32" s="199">
        <f t="shared" si="31"/>
        <v>248254.70639999997</v>
      </c>
      <c r="AW32" s="199">
        <f t="shared" si="31"/>
        <v>242588.93094499994</v>
      </c>
      <c r="AX32" s="199">
        <f t="shared" si="31"/>
        <v>275687.82589499996</v>
      </c>
      <c r="AY32" s="199">
        <f t="shared" si="31"/>
        <v>249873.16447500003</v>
      </c>
      <c r="AZ32" s="199">
        <f t="shared" si="31"/>
        <v>258343.55010999998</v>
      </c>
      <c r="BA32" s="199">
        <f t="shared" si="31"/>
        <v>256073.93246000004</v>
      </c>
      <c r="BB32" s="199">
        <f t="shared" si="31"/>
        <v>291612.82486499986</v>
      </c>
      <c r="BC32" s="199">
        <f t="shared" si="31"/>
        <v>259770.25214999999</v>
      </c>
      <c r="BD32" s="199">
        <f t="shared" si="31"/>
        <v>276279.96851499996</v>
      </c>
      <c r="BE32" s="199">
        <f t="shared" si="31"/>
        <v>278105.77307000005</v>
      </c>
      <c r="BF32" s="199">
        <f t="shared" si="31"/>
        <v>307384.83720999991</v>
      </c>
      <c r="BG32" s="199">
        <f t="shared" si="31"/>
        <v>280575.47988499998</v>
      </c>
      <c r="BH32" s="199">
        <f t="shared" si="31"/>
        <v>238225.5104</v>
      </c>
      <c r="BI32" s="199">
        <f t="shared" si="31"/>
        <v>214680.36263000002</v>
      </c>
      <c r="BJ32" s="199">
        <f t="shared" si="31"/>
        <v>257637.41628499993</v>
      </c>
      <c r="BK32" s="199">
        <f t="shared" si="31"/>
        <v>233090.64830499998</v>
      </c>
      <c r="BL32" s="199">
        <f t="shared" si="31"/>
        <v>247801.88029999999</v>
      </c>
      <c r="BM32" s="199">
        <f t="shared" si="31"/>
        <v>280319.74242999998</v>
      </c>
      <c r="BN32" s="199">
        <f t="shared" ref="BN32:BP32" si="32">SUM(BN33:BN55)</f>
        <v>375706.77567999985</v>
      </c>
      <c r="BO32" s="199">
        <f>SUM(BO33:BO55)</f>
        <v>341877.57997999998</v>
      </c>
      <c r="BP32" s="199">
        <f t="shared" si="32"/>
        <v>366725.13790500013</v>
      </c>
      <c r="BQ32" s="199">
        <f t="shared" ref="BQ32:BU32" si="33">SUM(BQ33:BQ55)</f>
        <v>374994.16139499994</v>
      </c>
      <c r="BR32" s="199">
        <f t="shared" si="33"/>
        <v>441998.98</v>
      </c>
      <c r="BS32" s="199">
        <f t="shared" si="33"/>
        <v>384630.2630550001</v>
      </c>
      <c r="BT32" s="199">
        <f t="shared" si="33"/>
        <v>400976.77531499992</v>
      </c>
      <c r="BU32" s="199">
        <f t="shared" si="33"/>
        <v>397908.67102500005</v>
      </c>
      <c r="BV32" s="199">
        <f t="shared" ref="BV32:CA32" si="34">SUM(BV33:BV55)</f>
        <v>462289.96649000008</v>
      </c>
      <c r="BW32" s="199">
        <f t="shared" si="34"/>
        <v>393984.04112999997</v>
      </c>
      <c r="BX32" s="199">
        <f t="shared" si="34"/>
        <v>400560.25453999994</v>
      </c>
      <c r="BY32" s="199">
        <f t="shared" si="34"/>
        <v>411912.69562000007</v>
      </c>
      <c r="BZ32" s="199">
        <f t="shared" si="34"/>
        <v>497158.51114999998</v>
      </c>
      <c r="CA32" s="199">
        <f t="shared" si="34"/>
        <v>419083.42206000001</v>
      </c>
      <c r="CB32" s="199">
        <f t="shared" ref="CB32" si="35">SUM(CB33:CB55)</f>
        <v>438566.01625999995</v>
      </c>
      <c r="CC32" s="199">
        <f>SUM(CC33:CC55)</f>
        <v>444433.28303999995</v>
      </c>
      <c r="CD32" s="199">
        <f>SUM(CD33:CD55)</f>
        <v>542077.27288000018</v>
      </c>
      <c r="CE32" s="22"/>
      <c r="CF32" s="199">
        <f t="shared" ref="CF32:CU32" si="36">SUM(CF33:CF55)</f>
        <v>187940.88486000005</v>
      </c>
      <c r="CG32" s="199">
        <f t="shared" si="36"/>
        <v>239393.02627</v>
      </c>
      <c r="CH32" s="199">
        <f t="shared" si="36"/>
        <v>295252.45075999998</v>
      </c>
      <c r="CI32" s="199">
        <f t="shared" si="36"/>
        <v>366180.6237261619</v>
      </c>
      <c r="CJ32" s="199">
        <f t="shared" si="36"/>
        <v>419419.38797000004</v>
      </c>
      <c r="CK32" s="199">
        <f t="shared" si="36"/>
        <v>487057.58482000005</v>
      </c>
      <c r="CL32" s="199">
        <f t="shared" si="36"/>
        <v>576628.82218500017</v>
      </c>
      <c r="CM32" s="199">
        <f t="shared" si="36"/>
        <v>684226.97631499998</v>
      </c>
      <c r="CN32" s="199">
        <f t="shared" si="36"/>
        <v>810557.71161999996</v>
      </c>
      <c r="CO32" s="199">
        <f t="shared" si="36"/>
        <v>869563.61286500003</v>
      </c>
      <c r="CP32" s="199">
        <f t="shared" si="36"/>
        <v>925968.98793000006</v>
      </c>
      <c r="CQ32" s="199">
        <f t="shared" si="36"/>
        <v>1004083.0162599999</v>
      </c>
      <c r="CR32" s="199">
        <f t="shared" si="36"/>
        <v>1055903.4719099998</v>
      </c>
      <c r="CS32" s="199">
        <f t="shared" si="36"/>
        <v>1121540.8309450001</v>
      </c>
      <c r="CT32" s="199">
        <f t="shared" si="36"/>
        <v>991118.76919999986</v>
      </c>
      <c r="CU32" s="199">
        <f t="shared" si="36"/>
        <v>1136919.0467150002</v>
      </c>
      <c r="CV32" s="199">
        <f>SUM(CV33:CV55)</f>
        <v>1525595.85928</v>
      </c>
      <c r="CW32" s="199">
        <f>SUM(CW33:CW55)</f>
        <v>1645805.6758850003</v>
      </c>
      <c r="CX32" s="199">
        <f>SUM(CX33:CX55)</f>
        <v>1703615.5024399997</v>
      </c>
      <c r="CY32" s="199">
        <f>SUM(CY33:CY55)</f>
        <v>1844159.9942399999</v>
      </c>
      <c r="CZ32" s="281"/>
    </row>
    <row r="33" spans="2:103" outlineLevel="1">
      <c r="B33" s="12" t="str">
        <f>IF(Portfolio!$CE$3=SOURCE!$A$1,SOURCE!D238,SOURCE!E238)</f>
        <v>BH Shopping</v>
      </c>
      <c r="C33" s="156">
        <v>5949.9548804928954</v>
      </c>
      <c r="D33" s="156">
        <v>9075.6829765616239</v>
      </c>
      <c r="E33" s="156">
        <v>7848.1246700000002</v>
      </c>
      <c r="F33" s="156">
        <v>11314.795152037699</v>
      </c>
      <c r="G33" s="156">
        <v>8334.8568199999991</v>
      </c>
      <c r="H33" s="156">
        <v>8690.1572499999966</v>
      </c>
      <c r="I33" s="156">
        <v>8508</v>
      </c>
      <c r="J33" s="156">
        <v>11216.628869999997</v>
      </c>
      <c r="K33" s="156">
        <v>8554.3319599999995</v>
      </c>
      <c r="L33" s="156">
        <v>9294</v>
      </c>
      <c r="M33" s="156">
        <v>9242</v>
      </c>
      <c r="N33" s="156">
        <v>12840.715730000002</v>
      </c>
      <c r="O33" s="156">
        <v>10238.876749999998</v>
      </c>
      <c r="P33" s="156">
        <v>10085.54788763201</v>
      </c>
      <c r="Q33" s="156">
        <v>10518.971118733209</v>
      </c>
      <c r="R33" s="156">
        <v>13236.720933634795</v>
      </c>
      <c r="S33" s="156">
        <v>10135.068525754381</v>
      </c>
      <c r="T33" s="156">
        <v>11112.846520098101</v>
      </c>
      <c r="U33" s="156">
        <v>10293.422059999999</v>
      </c>
      <c r="V33" s="156">
        <v>17723.363189901902</v>
      </c>
      <c r="W33" s="156">
        <v>13726.060689999998</v>
      </c>
      <c r="X33" s="156">
        <v>14752.52939</v>
      </c>
      <c r="Y33" s="156">
        <v>14699.333849999997</v>
      </c>
      <c r="Z33" s="156">
        <v>19800.696</v>
      </c>
      <c r="AA33" s="156">
        <v>15077.409820000001</v>
      </c>
      <c r="AB33" s="156">
        <v>16593.83092</v>
      </c>
      <c r="AC33" s="156">
        <v>15425.690709999999</v>
      </c>
      <c r="AD33" s="156">
        <v>21094.334439999999</v>
      </c>
      <c r="AE33" s="156">
        <v>19184.851529999996</v>
      </c>
      <c r="AF33" s="156">
        <v>16475.75072</v>
      </c>
      <c r="AG33" s="156">
        <v>17218.275320000001</v>
      </c>
      <c r="AH33" s="156">
        <v>22081.63665</v>
      </c>
      <c r="AI33" s="156">
        <v>17202.609959999998</v>
      </c>
      <c r="AJ33" s="156">
        <v>17876.873000000003</v>
      </c>
      <c r="AK33" s="156">
        <v>17416.728789999997</v>
      </c>
      <c r="AL33" s="156">
        <v>25240.541710000001</v>
      </c>
      <c r="AM33" s="156">
        <v>18355.106139999996</v>
      </c>
      <c r="AN33" s="156">
        <v>19266.744730000006</v>
      </c>
      <c r="AO33" s="156">
        <v>18792.514080000001</v>
      </c>
      <c r="AP33" s="156">
        <v>24965.411849999993</v>
      </c>
      <c r="AQ33" s="156">
        <v>19251.12715</v>
      </c>
      <c r="AR33" s="156">
        <v>19511.827839999994</v>
      </c>
      <c r="AS33" s="156">
        <v>19326.668499999996</v>
      </c>
      <c r="AT33" s="156">
        <v>26685.436229999996</v>
      </c>
      <c r="AU33" s="156">
        <v>19868.392840000004</v>
      </c>
      <c r="AV33" s="156">
        <v>20085.424630000001</v>
      </c>
      <c r="AW33" s="156">
        <v>20157.089220000009</v>
      </c>
      <c r="AX33" s="156">
        <v>26631.379169999997</v>
      </c>
      <c r="AY33" s="156">
        <v>19788.222020000005</v>
      </c>
      <c r="AZ33" s="156">
        <v>19917.138389999996</v>
      </c>
      <c r="BA33" s="156">
        <v>20520.384910000004</v>
      </c>
      <c r="BB33" s="156">
        <v>27987.661210000002</v>
      </c>
      <c r="BC33" s="156">
        <v>21309.716399999998</v>
      </c>
      <c r="BD33" s="156">
        <v>27493.535789999998</v>
      </c>
      <c r="BE33" s="156">
        <v>27713.468440000001</v>
      </c>
      <c r="BF33" s="156">
        <v>36874.389969999997</v>
      </c>
      <c r="BG33" s="156">
        <v>22961.910060000002</v>
      </c>
      <c r="BH33" s="156">
        <v>2752.2655999999974</v>
      </c>
      <c r="BI33" s="156">
        <v>11185.017030000001</v>
      </c>
      <c r="BJ33" s="156">
        <v>32500.727650000001</v>
      </c>
      <c r="BK33" s="156">
        <v>13216.582270000001</v>
      </c>
      <c r="BL33" s="156">
        <v>26841.006269999998</v>
      </c>
      <c r="BM33" s="156">
        <v>32976.152750000001</v>
      </c>
      <c r="BN33" s="156">
        <v>46567.318500000001</v>
      </c>
      <c r="BO33" s="156">
        <v>36034.32086</v>
      </c>
      <c r="BP33" s="156">
        <v>38614.967429999997</v>
      </c>
      <c r="BQ33" s="156">
        <v>39345.685990000013</v>
      </c>
      <c r="BR33" s="156">
        <v>52627.537189999995</v>
      </c>
      <c r="BS33" s="22">
        <v>40215.124120000008</v>
      </c>
      <c r="BT33" s="22">
        <v>41223.055539999994</v>
      </c>
      <c r="BU33" s="22">
        <v>41499.343139999997</v>
      </c>
      <c r="BV33" s="22">
        <v>53572.576490000007</v>
      </c>
      <c r="BW33" s="22">
        <v>40477.898829999998</v>
      </c>
      <c r="BX33" s="147">
        <v>42492.348290000002</v>
      </c>
      <c r="BY33" s="147">
        <v>42075.66029</v>
      </c>
      <c r="BZ33" s="147">
        <v>69446.022389999998</v>
      </c>
      <c r="CA33" s="392">
        <v>43237.890380000004</v>
      </c>
      <c r="CB33" s="392">
        <v>45204.147879999997</v>
      </c>
      <c r="CC33" s="392">
        <v>47327.734549999994</v>
      </c>
      <c r="CD33" s="392">
        <v>58823.462719999996</v>
      </c>
      <c r="CE33" s="22"/>
      <c r="CF33" s="13">
        <f t="shared" ref="CF33:CF55" si="37">+SUM(C33:F33)</f>
        <v>34188.55767909222</v>
      </c>
      <c r="CG33" s="13">
        <f t="shared" ref="CG33:CG55" si="38">SUM(G33:J33)</f>
        <v>36749.642939999991</v>
      </c>
      <c r="CH33" s="13">
        <f t="shared" ref="CH33:CH55" si="39">SUM(K33:N33)</f>
        <v>39931.047689999999</v>
      </c>
      <c r="CI33" s="13">
        <f t="shared" ref="CI33:CI55" si="40">SUM(O33:R33)</f>
        <v>44080.11669000001</v>
      </c>
      <c r="CJ33" s="13">
        <f t="shared" ref="CJ33:CJ55" si="41">SUM(S33:V33)</f>
        <v>49264.700295754381</v>
      </c>
      <c r="CK33" s="13">
        <f t="shared" ref="CK33:CK55" si="42">SUM(W33:Z33)</f>
        <v>62978.619930000001</v>
      </c>
      <c r="CL33" s="13">
        <f t="shared" ref="CL33:CL55" si="43">SUM(AA33:AD33)</f>
        <v>68191.26589000001</v>
      </c>
      <c r="CM33" s="13">
        <f t="shared" ref="CM33:CM55" si="44">SUM(AE33:AH33)</f>
        <v>74960.514219999997</v>
      </c>
      <c r="CN33" s="13">
        <f t="shared" ref="CN33:CN55" si="45">SUM(AI33:AL33)</f>
        <v>77736.753460000007</v>
      </c>
      <c r="CO33" s="13">
        <f t="shared" ref="CO33:CO55" si="46">SUM(AM33:AP33)</f>
        <v>81379.776799999992</v>
      </c>
      <c r="CP33" s="13">
        <f t="shared" ref="CP33:CP55" si="47">SUM(AQ33:AT33)</f>
        <v>84775.05971999999</v>
      </c>
      <c r="CQ33" s="13">
        <f t="shared" ref="CQ33:CQ55" si="48">SUM(AU33:AX33)</f>
        <v>86742.285860000018</v>
      </c>
      <c r="CR33" s="13">
        <f t="shared" ref="CR33:CR55" si="49">SUM(AY33:BB33)</f>
        <v>88213.406530000007</v>
      </c>
      <c r="CS33" s="13">
        <f t="shared" ref="CS33:CS55" si="50">SUM(BC33:BF33)</f>
        <v>113391.11059999999</v>
      </c>
      <c r="CT33" s="13">
        <f t="shared" ref="CT33:CT55" si="51">SUM(BG33:BJ33)</f>
        <v>69399.920340000011</v>
      </c>
      <c r="CU33" s="13">
        <f t="shared" ref="CU33:CU55" si="52">SUM(BK33:BN33)</f>
        <v>119601.05979</v>
      </c>
      <c r="CV33" s="13">
        <f>SUM(BO33:BR33)</f>
        <v>166622.51147</v>
      </c>
      <c r="CW33" s="13">
        <f>SUM(BS33:BV33)</f>
        <v>176510.09928999998</v>
      </c>
      <c r="CX33" s="13">
        <f>SUM(BW33:BZ33)</f>
        <v>194491.92979999998</v>
      </c>
      <c r="CY33" s="13">
        <f>SUM(CA33:CD33)</f>
        <v>194593.23553000001</v>
      </c>
    </row>
    <row r="34" spans="2:103" outlineLevel="1">
      <c r="B34" s="393" t="str">
        <f>IF(Portfolio!$CE$3=SOURCE!$A$1,SOURCE!D239,SOURCE!E239)</f>
        <v>RibeirãoShopping</v>
      </c>
      <c r="C34" s="156">
        <v>1611.5759846003191</v>
      </c>
      <c r="D34" s="156">
        <v>3313.03917</v>
      </c>
      <c r="E34" s="156">
        <v>3053.6518800000003</v>
      </c>
      <c r="F34" s="156">
        <v>4218.2864805261361</v>
      </c>
      <c r="G34" s="156">
        <v>3265.4504999999999</v>
      </c>
      <c r="H34" s="156">
        <v>3534.9291999999991</v>
      </c>
      <c r="I34" s="156">
        <v>3520</v>
      </c>
      <c r="J34" s="156">
        <v>4651.8269500000024</v>
      </c>
      <c r="K34" s="156">
        <v>3696.3542400000006</v>
      </c>
      <c r="L34" s="156">
        <v>5861</v>
      </c>
      <c r="M34" s="156">
        <v>5562</v>
      </c>
      <c r="N34" s="156">
        <v>7512.0426600000001</v>
      </c>
      <c r="O34" s="156">
        <v>6215.9982700000028</v>
      </c>
      <c r="P34" s="156">
        <v>6341.635821420713</v>
      </c>
      <c r="Q34" s="156">
        <v>6263.6087262515384</v>
      </c>
      <c r="R34" s="156">
        <v>8373.1778923277489</v>
      </c>
      <c r="S34" s="156">
        <v>6569.7234005056252</v>
      </c>
      <c r="T34" s="156">
        <v>6676.6979777766501</v>
      </c>
      <c r="U34" s="156">
        <v>6825.1976100000011</v>
      </c>
      <c r="V34" s="156">
        <v>9187.6811022233487</v>
      </c>
      <c r="W34" s="156">
        <v>7049.9352599999993</v>
      </c>
      <c r="X34" s="156">
        <v>7216.8227800000013</v>
      </c>
      <c r="Y34" s="156">
        <v>7115.3740199999993</v>
      </c>
      <c r="Z34" s="156">
        <v>9740.3738399999984</v>
      </c>
      <c r="AA34" s="156">
        <v>7620.8585199999998</v>
      </c>
      <c r="AB34" s="156">
        <v>7702.8513499999999</v>
      </c>
      <c r="AC34" s="156">
        <v>7549.7455499999996</v>
      </c>
      <c r="AD34" s="156">
        <v>10828.727140000001</v>
      </c>
      <c r="AE34" s="156">
        <v>8594.8935799999999</v>
      </c>
      <c r="AF34" s="156">
        <v>8667.668889999999</v>
      </c>
      <c r="AG34" s="156">
        <v>9202.9110999999994</v>
      </c>
      <c r="AH34" s="156">
        <v>13170.933609999996</v>
      </c>
      <c r="AI34" s="156">
        <v>10332.928810000003</v>
      </c>
      <c r="AJ34" s="156">
        <v>11700.206789999998</v>
      </c>
      <c r="AK34" s="156">
        <v>11325.496329999998</v>
      </c>
      <c r="AL34" s="156">
        <v>15619.29896</v>
      </c>
      <c r="AM34" s="156">
        <v>11305.161450000001</v>
      </c>
      <c r="AN34" s="156">
        <v>11357.876830000001</v>
      </c>
      <c r="AO34" s="156">
        <v>11340.621930000003</v>
      </c>
      <c r="AP34" s="156">
        <v>15457.599369999998</v>
      </c>
      <c r="AQ34" s="156">
        <v>10765.609419999999</v>
      </c>
      <c r="AR34" s="156">
        <v>11229.341080000002</v>
      </c>
      <c r="AS34" s="156">
        <v>11146.083500000002</v>
      </c>
      <c r="AT34" s="156">
        <v>15891.147300000002</v>
      </c>
      <c r="AU34" s="156">
        <v>10391.473430000002</v>
      </c>
      <c r="AV34" s="156">
        <v>11899.900290000001</v>
      </c>
      <c r="AW34" s="156">
        <v>11791.051170000002</v>
      </c>
      <c r="AX34" s="156">
        <v>16228.111340000003</v>
      </c>
      <c r="AY34" s="156">
        <v>12080.560330000004</v>
      </c>
      <c r="AZ34" s="156">
        <v>12357.027790000004</v>
      </c>
      <c r="BA34" s="156">
        <v>12524.672779999997</v>
      </c>
      <c r="BB34" s="156">
        <v>16953.501549999997</v>
      </c>
      <c r="BC34" s="156">
        <v>12945.632640000002</v>
      </c>
      <c r="BD34" s="156">
        <v>13257.83617</v>
      </c>
      <c r="BE34" s="156">
        <v>13572.702669999999</v>
      </c>
      <c r="BF34" s="156">
        <v>16831.804250000001</v>
      </c>
      <c r="BG34" s="156">
        <v>11512.875700000001</v>
      </c>
      <c r="BH34" s="156">
        <v>1413.78126</v>
      </c>
      <c r="BI34" s="156">
        <v>3813.0547900000001</v>
      </c>
      <c r="BJ34" s="156">
        <v>14347.78061</v>
      </c>
      <c r="BK34" s="156">
        <f>7570.89282+15.17175</f>
        <v>7586.0645700000005</v>
      </c>
      <c r="BL34" s="156">
        <v>12738.679289999998</v>
      </c>
      <c r="BM34" s="156">
        <v>15428.116340000002</v>
      </c>
      <c r="BN34" s="156">
        <v>22802.006639999996</v>
      </c>
      <c r="BO34" s="156">
        <v>18934.728210000001</v>
      </c>
      <c r="BP34" s="156">
        <v>19942.77419</v>
      </c>
      <c r="BQ34" s="156">
        <v>20060.550879999999</v>
      </c>
      <c r="BR34" s="156">
        <v>26314.760729999998</v>
      </c>
      <c r="BS34" s="22">
        <v>20508.19371</v>
      </c>
      <c r="BT34" s="22">
        <v>20847.089840000001</v>
      </c>
      <c r="BU34" s="22">
        <v>21957.93866</v>
      </c>
      <c r="BV34" s="22">
        <v>28114.479339999998</v>
      </c>
      <c r="BW34" s="22">
        <v>22303.574939999999</v>
      </c>
      <c r="BX34" s="382">
        <v>24704.01355</v>
      </c>
      <c r="BY34" s="147">
        <v>23168.173870000002</v>
      </c>
      <c r="BZ34" s="147">
        <v>30093.536979999997</v>
      </c>
      <c r="CA34" s="392">
        <v>25397.738149999997</v>
      </c>
      <c r="CB34" s="392">
        <v>24698.310019999994</v>
      </c>
      <c r="CC34" s="392">
        <v>24743.280340000001</v>
      </c>
      <c r="CD34" s="392">
        <v>33036.212659999997</v>
      </c>
      <c r="CE34" s="22"/>
      <c r="CF34" s="13">
        <f t="shared" si="37"/>
        <v>12196.553515126456</v>
      </c>
      <c r="CG34" s="13">
        <f t="shared" si="38"/>
        <v>14972.206650000002</v>
      </c>
      <c r="CH34" s="13">
        <f t="shared" si="39"/>
        <v>22631.3969</v>
      </c>
      <c r="CI34" s="13">
        <f t="shared" si="40"/>
        <v>27194.420710000002</v>
      </c>
      <c r="CJ34" s="13">
        <f t="shared" si="41"/>
        <v>29259.300090505625</v>
      </c>
      <c r="CK34" s="13">
        <f t="shared" si="42"/>
        <v>31122.505899999996</v>
      </c>
      <c r="CL34" s="13">
        <f t="shared" si="43"/>
        <v>33702.182560000001</v>
      </c>
      <c r="CM34" s="13">
        <f t="shared" si="44"/>
        <v>39636.407179999995</v>
      </c>
      <c r="CN34" s="13">
        <f t="shared" si="45"/>
        <v>48977.930890000003</v>
      </c>
      <c r="CO34" s="13">
        <f t="shared" si="46"/>
        <v>49461.259579999998</v>
      </c>
      <c r="CP34" s="13">
        <f t="shared" si="47"/>
        <v>49032.181300000004</v>
      </c>
      <c r="CQ34" s="13">
        <f t="shared" si="48"/>
        <v>50310.536230000012</v>
      </c>
      <c r="CR34" s="13">
        <f t="shared" si="49"/>
        <v>53915.762450000009</v>
      </c>
      <c r="CS34" s="13">
        <f t="shared" si="50"/>
        <v>56607.975730000006</v>
      </c>
      <c r="CT34" s="13">
        <f t="shared" si="51"/>
        <v>31087.492360000004</v>
      </c>
      <c r="CU34" s="13">
        <f t="shared" si="52"/>
        <v>58554.866840000002</v>
      </c>
      <c r="CV34" s="13">
        <f t="shared" ref="CV34:CV55" si="53">SUM(BO34:BR34)</f>
        <v>85252.814009999987</v>
      </c>
      <c r="CW34" s="13">
        <f t="shared" ref="CW34:CW55" si="54">SUM(BS34:BV34)</f>
        <v>91427.701549999998</v>
      </c>
      <c r="CX34" s="13">
        <f t="shared" ref="CX34:CX51" si="55">SUM(BW34:BZ34)</f>
        <v>100269.29934</v>
      </c>
      <c r="CY34" s="13">
        <f t="shared" ref="CY34:CY54" si="56">SUM(CA34:CD34)</f>
        <v>107875.54116999998</v>
      </c>
    </row>
    <row r="35" spans="2:103" outlineLevel="1">
      <c r="B35" s="393" t="str">
        <f>IF(Portfolio!$CE$3=SOURCE!$A$1,SOURCE!D240,SOURCE!E240)</f>
        <v>BarraShopping</v>
      </c>
      <c r="C35" s="156">
        <v>7169.5446369617148</v>
      </c>
      <c r="D35" s="156">
        <v>11333.241521999998</v>
      </c>
      <c r="E35" s="156">
        <v>10369.053109999999</v>
      </c>
      <c r="F35" s="156">
        <v>15249.217394296458</v>
      </c>
      <c r="G35" s="156">
        <v>11817.025899999999</v>
      </c>
      <c r="H35" s="156">
        <v>11877.224170000001</v>
      </c>
      <c r="I35" s="156">
        <v>11840</v>
      </c>
      <c r="J35" s="156">
        <v>15264.316020000004</v>
      </c>
      <c r="K35" s="156">
        <v>12434.930320000001</v>
      </c>
      <c r="L35" s="156">
        <v>13236</v>
      </c>
      <c r="M35" s="156">
        <v>13137</v>
      </c>
      <c r="N35" s="156">
        <v>17734.247429999999</v>
      </c>
      <c r="O35" s="156">
        <v>14127.397559999998</v>
      </c>
      <c r="P35" s="156">
        <v>13929.611972757841</v>
      </c>
      <c r="Q35" s="156">
        <v>14203.898124828971</v>
      </c>
      <c r="R35" s="156">
        <v>20309.171742413237</v>
      </c>
      <c r="S35" s="156">
        <v>14726.246383222562</v>
      </c>
      <c r="T35" s="156">
        <v>15193.157777583812</v>
      </c>
      <c r="U35" s="156">
        <v>15183.797420000001</v>
      </c>
      <c r="V35" s="156">
        <v>20497.044802416181</v>
      </c>
      <c r="W35" s="156">
        <v>16491.703819999999</v>
      </c>
      <c r="X35" s="156">
        <v>17430.95808</v>
      </c>
      <c r="Y35" s="156">
        <v>17532.600519999996</v>
      </c>
      <c r="Z35" s="156">
        <v>23551.127700000001</v>
      </c>
      <c r="AA35" s="156">
        <v>18328.414130000001</v>
      </c>
      <c r="AB35" s="156">
        <v>18185.921259999999</v>
      </c>
      <c r="AC35" s="156">
        <v>17641.201309999997</v>
      </c>
      <c r="AD35" s="156">
        <v>23742.186169999997</v>
      </c>
      <c r="AE35" s="156">
        <v>18758.064579999995</v>
      </c>
      <c r="AF35" s="156">
        <v>18914.328589999997</v>
      </c>
      <c r="AG35" s="156">
        <v>19521.336570000007</v>
      </c>
      <c r="AH35" s="156">
        <v>26102.152819999999</v>
      </c>
      <c r="AI35" s="156">
        <v>20246.269389999998</v>
      </c>
      <c r="AJ35" s="156">
        <v>21528.54954</v>
      </c>
      <c r="AK35" s="156">
        <v>22364.414279999997</v>
      </c>
      <c r="AL35" s="156">
        <v>40172.510419999999</v>
      </c>
      <c r="AM35" s="156">
        <v>23488.738699999998</v>
      </c>
      <c r="AN35" s="156">
        <v>24052.032260000004</v>
      </c>
      <c r="AO35" s="156">
        <v>24097.20204</v>
      </c>
      <c r="AP35" s="156">
        <v>32067.769469999999</v>
      </c>
      <c r="AQ35" s="156">
        <v>25425.06813</v>
      </c>
      <c r="AR35" s="156">
        <v>26033.091820000001</v>
      </c>
      <c r="AS35" s="156">
        <v>27715.670440000002</v>
      </c>
      <c r="AT35" s="156">
        <v>46501.763500000001</v>
      </c>
      <c r="AU35" s="156">
        <v>33699.910519999998</v>
      </c>
      <c r="AV35" s="156">
        <v>34870.197269999997</v>
      </c>
      <c r="AW35" s="156">
        <v>34680.339399999997</v>
      </c>
      <c r="AX35" s="156">
        <v>44505.013330000016</v>
      </c>
      <c r="AY35" s="156">
        <v>35193.488660000003</v>
      </c>
      <c r="AZ35" s="156">
        <v>36075.539549999994</v>
      </c>
      <c r="BA35" s="156">
        <v>34539.270950000006</v>
      </c>
      <c r="BB35" s="156">
        <v>45155.728619999987</v>
      </c>
      <c r="BC35" s="156">
        <v>35578.51874</v>
      </c>
      <c r="BD35" s="156">
        <v>37510.364079999999</v>
      </c>
      <c r="BE35" s="156">
        <v>37574.76845000001</v>
      </c>
      <c r="BF35" s="156">
        <v>48968.682049999996</v>
      </c>
      <c r="BG35" s="156">
        <v>32808.531899999987</v>
      </c>
      <c r="BH35" s="156">
        <v>6872.479800000001</v>
      </c>
      <c r="BI35" s="156">
        <v>28685.534880000003</v>
      </c>
      <c r="BJ35" s="156">
        <v>51037.202219999992</v>
      </c>
      <c r="BK35" s="156">
        <v>36580.165890000004</v>
      </c>
      <c r="BL35" s="156">
        <v>41317.271970000002</v>
      </c>
      <c r="BM35" s="156">
        <v>47185.768400000001</v>
      </c>
      <c r="BN35" s="156">
        <v>64334.414720000008</v>
      </c>
      <c r="BO35" s="156">
        <v>52425.66614999999</v>
      </c>
      <c r="BP35" s="156">
        <v>53930.419460000012</v>
      </c>
      <c r="BQ35" s="156">
        <v>55376.568030000009</v>
      </c>
      <c r="BR35" s="156">
        <v>73635.514569999999</v>
      </c>
      <c r="BS35" s="22">
        <v>56557.150469999986</v>
      </c>
      <c r="BT35" s="22">
        <v>60756.215569999986</v>
      </c>
      <c r="BU35" s="22">
        <v>58342.822249999997</v>
      </c>
      <c r="BV35" s="22">
        <v>75618.566260000021</v>
      </c>
      <c r="BW35" s="22">
        <v>58316.74224</v>
      </c>
      <c r="BX35" s="22">
        <v>58044.537480000006</v>
      </c>
      <c r="BY35" s="147">
        <v>58648.504190000014</v>
      </c>
      <c r="BZ35" s="147">
        <v>76545.227000000014</v>
      </c>
      <c r="CA35" s="392">
        <v>59323.22064</v>
      </c>
      <c r="CB35" s="392">
        <v>62431.602909999994</v>
      </c>
      <c r="CC35" s="392">
        <v>62454.422689999999</v>
      </c>
      <c r="CD35" s="392">
        <v>94650.595520000003</v>
      </c>
      <c r="CE35" s="22"/>
      <c r="CF35" s="13">
        <f t="shared" si="37"/>
        <v>44121.056663258169</v>
      </c>
      <c r="CG35" s="13">
        <f t="shared" si="38"/>
        <v>50798.566090000008</v>
      </c>
      <c r="CH35" s="13">
        <f t="shared" si="39"/>
        <v>56542.177750000003</v>
      </c>
      <c r="CI35" s="13">
        <f t="shared" si="40"/>
        <v>62570.079400000046</v>
      </c>
      <c r="CJ35" s="13">
        <f t="shared" si="41"/>
        <v>65600.246383222548</v>
      </c>
      <c r="CK35" s="13">
        <f t="shared" si="42"/>
        <v>75006.390119999996</v>
      </c>
      <c r="CL35" s="13">
        <f t="shared" si="43"/>
        <v>77897.722869999998</v>
      </c>
      <c r="CM35" s="13">
        <f t="shared" si="44"/>
        <v>83295.882559999998</v>
      </c>
      <c r="CN35" s="13">
        <f t="shared" si="45"/>
        <v>104311.74362999998</v>
      </c>
      <c r="CO35" s="13">
        <f t="shared" si="46"/>
        <v>103705.74247</v>
      </c>
      <c r="CP35" s="13">
        <f t="shared" si="47"/>
        <v>125675.59389</v>
      </c>
      <c r="CQ35" s="13">
        <f t="shared" si="48"/>
        <v>147755.46052000002</v>
      </c>
      <c r="CR35" s="13">
        <f t="shared" si="49"/>
        <v>150964.02777999997</v>
      </c>
      <c r="CS35" s="13">
        <f t="shared" si="50"/>
        <v>159632.33332000001</v>
      </c>
      <c r="CT35" s="13">
        <f t="shared" si="51"/>
        <v>119403.74879999999</v>
      </c>
      <c r="CU35" s="13">
        <f t="shared" si="52"/>
        <v>189417.62098000001</v>
      </c>
      <c r="CV35" s="13">
        <f t="shared" si="53"/>
        <v>235368.16821000003</v>
      </c>
      <c r="CW35" s="13">
        <f t="shared" si="54"/>
        <v>251274.75454999998</v>
      </c>
      <c r="CX35" s="13">
        <f t="shared" si="55"/>
        <v>251555.01091000004</v>
      </c>
      <c r="CY35" s="13">
        <f t="shared" si="56"/>
        <v>278859.84175999998</v>
      </c>
    </row>
    <row r="36" spans="2:103" outlineLevel="1">
      <c r="B36" s="393" t="str">
        <f>IF(Portfolio!$CE$3=SOURCE!$A$1,SOURCE!D241,SOURCE!E241)</f>
        <v>MorumbiShopping</v>
      </c>
      <c r="C36" s="156">
        <v>4881.430594113921</v>
      </c>
      <c r="D36" s="156">
        <v>9331.4405800000022</v>
      </c>
      <c r="E36" s="156">
        <v>8634.8695300000018</v>
      </c>
      <c r="F36" s="156">
        <v>13465.90693684305</v>
      </c>
      <c r="G36" s="156">
        <v>11599.831260000001</v>
      </c>
      <c r="H36" s="156">
        <v>11554.826680000002</v>
      </c>
      <c r="I36" s="156">
        <v>11457</v>
      </c>
      <c r="J36" s="156">
        <v>17420.226759999998</v>
      </c>
      <c r="K36" s="156">
        <v>14499.316329999998</v>
      </c>
      <c r="L36" s="156">
        <v>15957</v>
      </c>
      <c r="M36" s="156">
        <v>15464</v>
      </c>
      <c r="N36" s="156">
        <v>21599.516530000001</v>
      </c>
      <c r="O36" s="156">
        <v>16157.050280000003</v>
      </c>
      <c r="P36" s="156">
        <v>16946.22421762802</v>
      </c>
      <c r="Q36" s="156">
        <v>16529.528974837893</v>
      </c>
      <c r="R36" s="156">
        <v>22841.16967753409</v>
      </c>
      <c r="S36" s="156">
        <v>17128.631517849244</v>
      </c>
      <c r="T36" s="156">
        <v>17999.48376765423</v>
      </c>
      <c r="U36" s="156">
        <v>17798.997019999999</v>
      </c>
      <c r="V36" s="156">
        <v>24738.519212345775</v>
      </c>
      <c r="W36" s="156">
        <v>18262.860779999999</v>
      </c>
      <c r="X36" s="156">
        <v>18705.307150000001</v>
      </c>
      <c r="Y36" s="156">
        <v>19511.781840000003</v>
      </c>
      <c r="Z36" s="156">
        <v>25822.476840000007</v>
      </c>
      <c r="AA36" s="156">
        <v>19802.857079999998</v>
      </c>
      <c r="AB36" s="156">
        <v>21015.386139999999</v>
      </c>
      <c r="AC36" s="156">
        <v>19946.089959999998</v>
      </c>
      <c r="AD36" s="156">
        <v>27794.929339999999</v>
      </c>
      <c r="AE36" s="156">
        <v>20937.87573</v>
      </c>
      <c r="AF36" s="156">
        <v>21078.20868</v>
      </c>
      <c r="AG36" s="156">
        <v>20690.703570000001</v>
      </c>
      <c r="AH36" s="156">
        <v>28575.35728</v>
      </c>
      <c r="AI36" s="156">
        <v>23088.342539999994</v>
      </c>
      <c r="AJ36" s="156">
        <v>24241.16459</v>
      </c>
      <c r="AK36" s="156">
        <v>22805.043980000002</v>
      </c>
      <c r="AL36" s="156">
        <v>31193.209329999998</v>
      </c>
      <c r="AM36" s="156">
        <v>23659.029780000001</v>
      </c>
      <c r="AN36" s="156">
        <v>25667.568990000062</v>
      </c>
      <c r="AO36" s="156">
        <v>24265.554550000004</v>
      </c>
      <c r="AP36" s="156">
        <v>34211.410890000006</v>
      </c>
      <c r="AQ36" s="156">
        <v>25145.974180000001</v>
      </c>
      <c r="AR36" s="156">
        <v>26507.370350000005</v>
      </c>
      <c r="AS36" s="156">
        <v>26900.959380000004</v>
      </c>
      <c r="AT36" s="156">
        <v>40529.751999999993</v>
      </c>
      <c r="AU36" s="156">
        <v>30959.259250000003</v>
      </c>
      <c r="AV36" s="156">
        <v>32638.92008</v>
      </c>
      <c r="AW36" s="156">
        <v>31622.929899999996</v>
      </c>
      <c r="AX36" s="156">
        <v>41699.390990000007</v>
      </c>
      <c r="AY36" s="156">
        <v>31503.685100000002</v>
      </c>
      <c r="AZ36" s="156">
        <v>33036.738740000008</v>
      </c>
      <c r="BA36" s="156">
        <v>32260.300569999996</v>
      </c>
      <c r="BB36" s="156">
        <v>44701.386899999998</v>
      </c>
      <c r="BC36" s="156">
        <v>32258.630639999999</v>
      </c>
      <c r="BD36" s="156">
        <v>34878.004759999996</v>
      </c>
      <c r="BE36" s="156">
        <v>35597.014669999997</v>
      </c>
      <c r="BF36" s="156">
        <v>48554.798109999996</v>
      </c>
      <c r="BG36" s="156">
        <v>30132.753069999999</v>
      </c>
      <c r="BH36" s="156">
        <v>3666.3987899999984</v>
      </c>
      <c r="BI36" s="156">
        <v>20383.847539999999</v>
      </c>
      <c r="BJ36" s="156">
        <v>46387.64314</v>
      </c>
      <c r="BK36" s="156">
        <v>24294.682659999995</v>
      </c>
      <c r="BL36" s="156">
        <v>34950.713329999999</v>
      </c>
      <c r="BM36" s="156">
        <v>43996.10095</v>
      </c>
      <c r="BN36" s="156">
        <v>64042.002480000003</v>
      </c>
      <c r="BO36" s="156">
        <v>49273.444209999994</v>
      </c>
      <c r="BP36" s="156">
        <v>52507.809970000002</v>
      </c>
      <c r="BQ36" s="156">
        <v>52938.895919999995</v>
      </c>
      <c r="BR36" s="156">
        <v>70808.25254999999</v>
      </c>
      <c r="BS36" s="22">
        <v>53548.163639999999</v>
      </c>
      <c r="BT36" s="22">
        <v>57109.254290000004</v>
      </c>
      <c r="BU36" s="22">
        <v>53587.410130000011</v>
      </c>
      <c r="BV36" s="22">
        <v>73679.598169999983</v>
      </c>
      <c r="BW36" s="22">
        <v>53814.079179999993</v>
      </c>
      <c r="BX36" s="22">
        <v>54381.404159999991</v>
      </c>
      <c r="BY36" s="147">
        <v>56061.194730000003</v>
      </c>
      <c r="BZ36" s="147">
        <v>77646.370869999999</v>
      </c>
      <c r="CA36" s="392">
        <v>57825.853089999997</v>
      </c>
      <c r="CB36" s="392">
        <v>58339.264879999995</v>
      </c>
      <c r="CC36" s="392">
        <v>58206.917360000007</v>
      </c>
      <c r="CD36" s="392">
        <v>81007.46488</v>
      </c>
      <c r="CE36" s="22"/>
      <c r="CF36" s="13">
        <f t="shared" si="37"/>
        <v>36313.647640956973</v>
      </c>
      <c r="CG36" s="13">
        <f t="shared" si="38"/>
        <v>52031.884700000002</v>
      </c>
      <c r="CH36" s="13">
        <f t="shared" si="39"/>
        <v>67519.832859999995</v>
      </c>
      <c r="CI36" s="13">
        <f t="shared" si="40"/>
        <v>72473.973150000005</v>
      </c>
      <c r="CJ36" s="13">
        <f t="shared" si="41"/>
        <v>77665.631517849251</v>
      </c>
      <c r="CK36" s="13">
        <f t="shared" si="42"/>
        <v>82302.42661000001</v>
      </c>
      <c r="CL36" s="13">
        <f t="shared" si="43"/>
        <v>88559.262519999989</v>
      </c>
      <c r="CM36" s="13">
        <f t="shared" si="44"/>
        <v>91282.14525999999</v>
      </c>
      <c r="CN36" s="13">
        <f t="shared" si="45"/>
        <v>101327.76044</v>
      </c>
      <c r="CO36" s="13">
        <f t="shared" si="46"/>
        <v>107803.56421000007</v>
      </c>
      <c r="CP36" s="13">
        <f t="shared" si="47"/>
        <v>119084.05591</v>
      </c>
      <c r="CQ36" s="13">
        <f t="shared" si="48"/>
        <v>136920.50022000002</v>
      </c>
      <c r="CR36" s="13">
        <f t="shared" si="49"/>
        <v>141502.11131000001</v>
      </c>
      <c r="CS36" s="13">
        <f t="shared" si="50"/>
        <v>151288.44818000001</v>
      </c>
      <c r="CT36" s="13">
        <f t="shared" si="51"/>
        <v>100570.64254</v>
      </c>
      <c r="CU36" s="13">
        <f t="shared" si="52"/>
        <v>167283.49941999998</v>
      </c>
      <c r="CV36" s="13">
        <f t="shared" si="53"/>
        <v>225528.40264999995</v>
      </c>
      <c r="CW36" s="13">
        <f t="shared" si="54"/>
        <v>237924.42622999998</v>
      </c>
      <c r="CX36" s="13">
        <f t="shared" si="55"/>
        <v>241903.04893999995</v>
      </c>
      <c r="CY36" s="13">
        <f t="shared" si="56"/>
        <v>255379.50020999997</v>
      </c>
    </row>
    <row r="37" spans="2:103" s="12" customFormat="1" outlineLevel="1">
      <c r="B37" s="393" t="str">
        <f>IF(Portfolio!$CE$3=SOURCE!$A$1,SOURCE!D242,SOURCE!E242)</f>
        <v>ParkShopping</v>
      </c>
      <c r="C37" s="156">
        <v>2458.9559533494521</v>
      </c>
      <c r="D37" s="156">
        <v>4198.6536399999995</v>
      </c>
      <c r="E37" s="156">
        <v>4142.1371099999997</v>
      </c>
      <c r="F37" s="156">
        <v>5699.6257583719798</v>
      </c>
      <c r="G37" s="156">
        <v>4244.0213099999992</v>
      </c>
      <c r="H37" s="156">
        <v>4468.9436900000001</v>
      </c>
      <c r="I37" s="156">
        <v>4433</v>
      </c>
      <c r="J37" s="156">
        <v>5953.6271600000018</v>
      </c>
      <c r="K37" s="156">
        <v>4455.3026600000003</v>
      </c>
      <c r="L37" s="156">
        <v>4925</v>
      </c>
      <c r="M37" s="156">
        <v>5148</v>
      </c>
      <c r="N37" s="156">
        <v>7108.8583099999996</v>
      </c>
      <c r="O37" s="156">
        <v>5515.16723</v>
      </c>
      <c r="P37" s="156">
        <v>5864.0618333078992</v>
      </c>
      <c r="Q37" s="156">
        <v>6062.0366027722721</v>
      </c>
      <c r="R37" s="156">
        <v>9797.8230739198298</v>
      </c>
      <c r="S37" s="156">
        <v>7592.1894252854408</v>
      </c>
      <c r="T37" s="156">
        <v>7848.3090743144458</v>
      </c>
      <c r="U37" s="156">
        <v>7917.0458399999998</v>
      </c>
      <c r="V37" s="156">
        <v>10905.645085685557</v>
      </c>
      <c r="W37" s="156">
        <v>8750.2767700000004</v>
      </c>
      <c r="X37" s="156">
        <v>8361.4566300000006</v>
      </c>
      <c r="Y37" s="156">
        <v>9070.9762599999995</v>
      </c>
      <c r="Z37" s="156">
        <v>14583.396490000003</v>
      </c>
      <c r="AA37" s="156">
        <v>8698.6345899999997</v>
      </c>
      <c r="AB37" s="156">
        <v>9124.8224499999997</v>
      </c>
      <c r="AC37" s="156">
        <v>9691.7768500000002</v>
      </c>
      <c r="AD37" s="156">
        <v>13109.725670000002</v>
      </c>
      <c r="AE37" s="156">
        <v>10146.178040000001</v>
      </c>
      <c r="AF37" s="156">
        <v>10466.26614</v>
      </c>
      <c r="AG37" s="156">
        <v>10468.2302</v>
      </c>
      <c r="AH37" s="156">
        <v>14697.046630000001</v>
      </c>
      <c r="AI37" s="156">
        <v>10489.295960000003</v>
      </c>
      <c r="AJ37" s="156">
        <v>11477.89791</v>
      </c>
      <c r="AK37" s="156">
        <v>11536.597209999996</v>
      </c>
      <c r="AL37" s="156">
        <v>15674.047430000001</v>
      </c>
      <c r="AM37" s="156">
        <v>12018.285400000004</v>
      </c>
      <c r="AN37" s="156">
        <v>12775.833759999998</v>
      </c>
      <c r="AO37" s="156">
        <v>12671.853240000002</v>
      </c>
      <c r="AP37" s="156">
        <v>16258.397920000003</v>
      </c>
      <c r="AQ37" s="156">
        <v>13165.6302</v>
      </c>
      <c r="AR37" s="156">
        <v>13253.474040000003</v>
      </c>
      <c r="AS37" s="156">
        <v>13124.466440000007</v>
      </c>
      <c r="AT37" s="156">
        <v>17371.993980000003</v>
      </c>
      <c r="AU37" s="156">
        <v>13444.90755</v>
      </c>
      <c r="AV37" s="156">
        <v>13753.034730000005</v>
      </c>
      <c r="AW37" s="156">
        <v>14243.090759999997</v>
      </c>
      <c r="AX37" s="156">
        <v>17547.75261</v>
      </c>
      <c r="AY37" s="156">
        <v>14339.27025</v>
      </c>
      <c r="AZ37" s="156">
        <v>14027.75099</v>
      </c>
      <c r="BA37" s="156">
        <v>15091.698559999997</v>
      </c>
      <c r="BB37" s="156">
        <v>18661.360270000001</v>
      </c>
      <c r="BC37" s="156">
        <v>13895.713640000002</v>
      </c>
      <c r="BD37" s="156">
        <v>14034.730330000002</v>
      </c>
      <c r="BE37" s="156">
        <v>14816.711780000003</v>
      </c>
      <c r="BF37" s="156">
        <v>18641.960410000003</v>
      </c>
      <c r="BG37" s="156">
        <v>14313.955140000004</v>
      </c>
      <c r="BH37" s="156">
        <v>4953.4920199999988</v>
      </c>
      <c r="BI37" s="156">
        <v>12514.33339</v>
      </c>
      <c r="BJ37" s="156">
        <v>23922.044419999998</v>
      </c>
      <c r="BK37" s="156">
        <v>13744.627489999997</v>
      </c>
      <c r="BL37" s="156">
        <v>19625.258719999998</v>
      </c>
      <c r="BM37" s="156">
        <v>22985.142059999998</v>
      </c>
      <c r="BN37" s="156">
        <v>34951.165959999991</v>
      </c>
      <c r="BO37" s="156">
        <v>25457.600720000006</v>
      </c>
      <c r="BP37" s="156">
        <v>25478.217029999993</v>
      </c>
      <c r="BQ37" s="156">
        <v>26730.757099999995</v>
      </c>
      <c r="BR37" s="156">
        <v>34571.612019999993</v>
      </c>
      <c r="BS37" s="22">
        <v>26459.86171999999</v>
      </c>
      <c r="BT37" s="22">
        <v>26909.675049999998</v>
      </c>
      <c r="BU37" s="22">
        <v>27667.567169999995</v>
      </c>
      <c r="BV37" s="22">
        <v>34696.115229999996</v>
      </c>
      <c r="BW37" s="22">
        <v>26322.777739999998</v>
      </c>
      <c r="BX37" s="22">
        <v>26495.561069999996</v>
      </c>
      <c r="BY37" s="147">
        <v>28307.686409999995</v>
      </c>
      <c r="BZ37" s="147">
        <v>36266.885299999994</v>
      </c>
      <c r="CA37" s="392">
        <v>27382.445350000002</v>
      </c>
      <c r="CB37" s="392">
        <v>28878.13955</v>
      </c>
      <c r="CC37" s="392">
        <v>30428.432799999999</v>
      </c>
      <c r="CD37" s="392">
        <v>37927.001360000002</v>
      </c>
      <c r="CE37" s="22"/>
      <c r="CF37" s="13">
        <f t="shared" si="37"/>
        <v>16499.372461721432</v>
      </c>
      <c r="CG37" s="13">
        <f t="shared" si="38"/>
        <v>19099.59216</v>
      </c>
      <c r="CH37" s="13">
        <f t="shared" si="39"/>
        <v>21637.160970000001</v>
      </c>
      <c r="CI37" s="13">
        <f t="shared" si="40"/>
        <v>27239.088740000003</v>
      </c>
      <c r="CJ37" s="13">
        <f t="shared" si="41"/>
        <v>34263.18942528544</v>
      </c>
      <c r="CK37" s="13">
        <f t="shared" si="42"/>
        <v>40766.106150000007</v>
      </c>
      <c r="CL37" s="13">
        <f t="shared" si="43"/>
        <v>40624.959560000003</v>
      </c>
      <c r="CM37" s="13">
        <f t="shared" si="44"/>
        <v>45777.721009999994</v>
      </c>
      <c r="CN37" s="13">
        <f t="shared" si="45"/>
        <v>49177.838509999994</v>
      </c>
      <c r="CO37" s="13">
        <f t="shared" si="46"/>
        <v>53724.370320000009</v>
      </c>
      <c r="CP37" s="13">
        <f t="shared" si="47"/>
        <v>56915.564660000004</v>
      </c>
      <c r="CQ37" s="13">
        <f t="shared" si="48"/>
        <v>58988.785650000005</v>
      </c>
      <c r="CR37" s="13">
        <f t="shared" si="49"/>
        <v>62120.080069999996</v>
      </c>
      <c r="CS37" s="13">
        <f t="shared" si="50"/>
        <v>61389.116160000005</v>
      </c>
      <c r="CT37" s="13">
        <f t="shared" si="51"/>
        <v>55703.824970000001</v>
      </c>
      <c r="CU37" s="13">
        <f t="shared" si="52"/>
        <v>91306.194229999994</v>
      </c>
      <c r="CV37" s="13">
        <f t="shared" si="53"/>
        <v>112238.18687000001</v>
      </c>
      <c r="CW37" s="13">
        <f t="shared" si="54"/>
        <v>115733.21916999998</v>
      </c>
      <c r="CX37" s="13">
        <f t="shared" si="55"/>
        <v>117392.91051999998</v>
      </c>
      <c r="CY37" s="13">
        <f t="shared" si="56"/>
        <v>124616.01905999999</v>
      </c>
    </row>
    <row r="38" spans="2:103" outlineLevel="1">
      <c r="B38" s="393" t="str">
        <f>IF(Portfolio!$CE$3=SOURCE!$A$1,SOURCE!D243,SOURCE!E243)</f>
        <v>DiamondMall</v>
      </c>
      <c r="C38" s="156">
        <v>1882.5973971377884</v>
      </c>
      <c r="D38" s="156">
        <v>2323.1923699999998</v>
      </c>
      <c r="E38" s="156">
        <v>2146.2919900000002</v>
      </c>
      <c r="F38" s="156">
        <v>4449.7770279372762</v>
      </c>
      <c r="G38" s="156">
        <v>4584.7119000000002</v>
      </c>
      <c r="H38" s="156">
        <v>4762.209139999999</v>
      </c>
      <c r="I38" s="156">
        <v>4832</v>
      </c>
      <c r="J38" s="156">
        <v>6519.3031900000005</v>
      </c>
      <c r="K38" s="156">
        <v>5096.5316500000008</v>
      </c>
      <c r="L38" s="156">
        <v>5762</v>
      </c>
      <c r="M38" s="156">
        <v>5794</v>
      </c>
      <c r="N38" s="156">
        <v>7381.5640000000003</v>
      </c>
      <c r="O38" s="156">
        <v>5619.7656600000018</v>
      </c>
      <c r="P38" s="156">
        <v>6331.1620744733946</v>
      </c>
      <c r="Q38" s="156">
        <v>6276.3835347746362</v>
      </c>
      <c r="R38" s="156">
        <v>8392.0250707519717</v>
      </c>
      <c r="S38" s="156">
        <v>6773.9147347699381</v>
      </c>
      <c r="T38" s="156">
        <v>7167.307125393093</v>
      </c>
      <c r="U38" s="156">
        <v>7131.1359500000008</v>
      </c>
      <c r="V38" s="156">
        <v>9108.5569246069063</v>
      </c>
      <c r="W38" s="156">
        <v>7100.37871</v>
      </c>
      <c r="X38" s="156">
        <v>7435.8455000000004</v>
      </c>
      <c r="Y38" s="156">
        <v>7412.3338699999995</v>
      </c>
      <c r="Z38" s="156">
        <v>9884.948629999999</v>
      </c>
      <c r="AA38" s="156">
        <v>7749.8860099999993</v>
      </c>
      <c r="AB38" s="156">
        <v>7884.4302399999997</v>
      </c>
      <c r="AC38" s="156">
        <v>8038.5018300000011</v>
      </c>
      <c r="AD38" s="156">
        <v>10833.905070000001</v>
      </c>
      <c r="AE38" s="156">
        <v>8703.8290400000005</v>
      </c>
      <c r="AF38" s="156">
        <v>8782.1233299999985</v>
      </c>
      <c r="AG38" s="156">
        <v>8741.1838899999984</v>
      </c>
      <c r="AH38" s="156">
        <v>11812.018830000001</v>
      </c>
      <c r="AI38" s="156">
        <v>9008.3463699999975</v>
      </c>
      <c r="AJ38" s="156">
        <v>9471.4529700000021</v>
      </c>
      <c r="AK38" s="156">
        <v>9602.1889400000018</v>
      </c>
      <c r="AL38" s="156">
        <v>12554.90114</v>
      </c>
      <c r="AM38" s="156">
        <v>9812.0390400000015</v>
      </c>
      <c r="AN38" s="156">
        <v>9707.1664999999975</v>
      </c>
      <c r="AO38" s="156">
        <v>9781.0525199999993</v>
      </c>
      <c r="AP38" s="156">
        <v>13451.908290000001</v>
      </c>
      <c r="AQ38" s="156">
        <v>10399.16113</v>
      </c>
      <c r="AR38" s="156">
        <v>10662.17886</v>
      </c>
      <c r="AS38" s="156">
        <v>10832.330740000003</v>
      </c>
      <c r="AT38" s="156">
        <v>14261.214460000001</v>
      </c>
      <c r="AU38" s="156">
        <v>11294.082710000002</v>
      </c>
      <c r="AV38" s="156">
        <v>11265.335849999999</v>
      </c>
      <c r="AW38" s="156">
        <v>10803.576159999995</v>
      </c>
      <c r="AX38" s="156">
        <v>14091.456599999998</v>
      </c>
      <c r="AY38" s="156">
        <v>10975.65603</v>
      </c>
      <c r="AZ38" s="156">
        <v>10733.89229</v>
      </c>
      <c r="BA38" s="156">
        <v>11463.78852</v>
      </c>
      <c r="BB38" s="156">
        <v>15344.542439999999</v>
      </c>
      <c r="BC38" s="156">
        <v>11976.352370000001</v>
      </c>
      <c r="BD38" s="156">
        <v>11873.706050000001</v>
      </c>
      <c r="BE38" s="156">
        <v>11924.69197</v>
      </c>
      <c r="BF38" s="156">
        <v>15660.509910000001</v>
      </c>
      <c r="BG38" s="156">
        <v>10770.476489999999</v>
      </c>
      <c r="BH38" s="156">
        <v>1756.8507199999999</v>
      </c>
      <c r="BI38" s="156">
        <v>4986.027970000001</v>
      </c>
      <c r="BJ38" s="156">
        <v>13472.816860000001</v>
      </c>
      <c r="BK38" s="156">
        <v>6090.4968200000012</v>
      </c>
      <c r="BL38" s="156">
        <v>11336.994570000001</v>
      </c>
      <c r="BM38" s="156">
        <v>13308.670480000001</v>
      </c>
      <c r="BN38" s="156">
        <v>18893.93764</v>
      </c>
      <c r="BO38" s="156">
        <v>14652.368259999999</v>
      </c>
      <c r="BP38" s="156">
        <v>15234.971160000003</v>
      </c>
      <c r="BQ38" s="156">
        <v>15470.326249999998</v>
      </c>
      <c r="BR38" s="156">
        <v>19976.43535</v>
      </c>
      <c r="BS38" s="22">
        <v>15911.39386</v>
      </c>
      <c r="BT38" s="22">
        <v>15543.57641</v>
      </c>
      <c r="BU38" s="22">
        <v>16527.947669999998</v>
      </c>
      <c r="BV38" s="22">
        <v>20358.349990000002</v>
      </c>
      <c r="BW38" s="22">
        <v>16207.592419999997</v>
      </c>
      <c r="BX38" s="22">
        <v>15810.218630000001</v>
      </c>
      <c r="BY38" s="147">
        <v>16013.985769999999</v>
      </c>
      <c r="BZ38" s="147">
        <v>22505.460110000004</v>
      </c>
      <c r="CA38" s="392">
        <v>18256.9326</v>
      </c>
      <c r="CB38" s="392">
        <v>18986.15396</v>
      </c>
      <c r="CC38" s="392">
        <v>19530.82804</v>
      </c>
      <c r="CD38" s="392">
        <v>25021.986259999998</v>
      </c>
      <c r="CE38" s="22"/>
      <c r="CF38" s="13">
        <f t="shared" si="37"/>
        <v>10801.858785075065</v>
      </c>
      <c r="CG38" s="13">
        <f t="shared" si="38"/>
        <v>20698.22423</v>
      </c>
      <c r="CH38" s="13">
        <f t="shared" si="39"/>
        <v>24034.095650000003</v>
      </c>
      <c r="CI38" s="13">
        <f t="shared" si="40"/>
        <v>26619.336340000002</v>
      </c>
      <c r="CJ38" s="13">
        <f t="shared" si="41"/>
        <v>30180.914734769936</v>
      </c>
      <c r="CK38" s="13">
        <f t="shared" si="42"/>
        <v>31833.506709999998</v>
      </c>
      <c r="CL38" s="13">
        <f t="shared" si="43"/>
        <v>34506.723150000005</v>
      </c>
      <c r="CM38" s="13">
        <f t="shared" si="44"/>
        <v>38039.15509</v>
      </c>
      <c r="CN38" s="13">
        <f t="shared" si="45"/>
        <v>40636.88942</v>
      </c>
      <c r="CO38" s="13">
        <f t="shared" si="46"/>
        <v>42752.16635</v>
      </c>
      <c r="CP38" s="13">
        <f t="shared" si="47"/>
        <v>46154.885190000008</v>
      </c>
      <c r="CQ38" s="13">
        <f t="shared" si="48"/>
        <v>47454.451319999993</v>
      </c>
      <c r="CR38" s="13">
        <f t="shared" si="49"/>
        <v>48517.879280000001</v>
      </c>
      <c r="CS38" s="13">
        <f t="shared" si="50"/>
        <v>51435.260300000002</v>
      </c>
      <c r="CT38" s="13">
        <f t="shared" si="51"/>
        <v>30986.172039999998</v>
      </c>
      <c r="CU38" s="13">
        <f t="shared" si="52"/>
        <v>49630.09951</v>
      </c>
      <c r="CV38" s="13">
        <f t="shared" si="53"/>
        <v>65334.101020000002</v>
      </c>
      <c r="CW38" s="13">
        <f t="shared" si="54"/>
        <v>68341.267930000002</v>
      </c>
      <c r="CX38" s="13">
        <f t="shared" si="55"/>
        <v>70537.256930000003</v>
      </c>
      <c r="CY38" s="13">
        <f t="shared" si="56"/>
        <v>81795.900859999994</v>
      </c>
    </row>
    <row r="39" spans="2:103" outlineLevel="1">
      <c r="B39" s="393" t="str">
        <f>IF(Portfolio!$CE$3=SOURCE!$A$1,SOURCE!D244,SOURCE!E244)</f>
        <v>New York City Center</v>
      </c>
      <c r="C39" s="156">
        <v>526.43153770479739</v>
      </c>
      <c r="D39" s="156">
        <v>1116.4121200000002</v>
      </c>
      <c r="E39" s="156">
        <v>1095.05738</v>
      </c>
      <c r="F39" s="156">
        <v>1363.3610403862128</v>
      </c>
      <c r="G39" s="156">
        <v>1186.7351099999998</v>
      </c>
      <c r="H39" s="156">
        <v>1186.3685900000003</v>
      </c>
      <c r="I39" s="156">
        <v>1266</v>
      </c>
      <c r="J39" s="156">
        <v>1427.4553100000012</v>
      </c>
      <c r="K39" s="156">
        <v>1267.7763799999998</v>
      </c>
      <c r="L39" s="156">
        <v>1378</v>
      </c>
      <c r="M39" s="156">
        <v>1264</v>
      </c>
      <c r="N39" s="156">
        <v>1563.1411099999998</v>
      </c>
      <c r="O39" s="156">
        <v>1325.9292300000004</v>
      </c>
      <c r="P39" s="156">
        <v>1206.055124872531</v>
      </c>
      <c r="Q39" s="156">
        <v>1212.8333170256374</v>
      </c>
      <c r="R39" s="156">
        <v>1555.1320081018325</v>
      </c>
      <c r="S39" s="156">
        <v>1421.411791610305</v>
      </c>
      <c r="T39" s="156">
        <v>1332.1910368627121</v>
      </c>
      <c r="U39" s="156">
        <v>1367.00197</v>
      </c>
      <c r="V39" s="156">
        <v>1665.8069931372877</v>
      </c>
      <c r="W39" s="156">
        <v>1542.0612499999997</v>
      </c>
      <c r="X39" s="156">
        <v>1415.2054800000001</v>
      </c>
      <c r="Y39" s="156">
        <v>1491.1963499999999</v>
      </c>
      <c r="Z39" s="156">
        <v>1952.6752299999998</v>
      </c>
      <c r="AA39" s="156">
        <v>1636.1390800000004</v>
      </c>
      <c r="AB39" s="156">
        <v>1519.7583400000001</v>
      </c>
      <c r="AC39" s="156">
        <v>1614.59043</v>
      </c>
      <c r="AD39" s="156">
        <v>2048.4242100000001</v>
      </c>
      <c r="AE39" s="156">
        <v>1813.7293900000004</v>
      </c>
      <c r="AF39" s="156">
        <v>1719.3871899999997</v>
      </c>
      <c r="AG39" s="156">
        <v>1901.6699100000001</v>
      </c>
      <c r="AH39" s="156">
        <v>2381.6904300000001</v>
      </c>
      <c r="AI39" s="156">
        <v>1579.8240199999998</v>
      </c>
      <c r="AJ39" s="156">
        <v>1809.2471799999996</v>
      </c>
      <c r="AK39" s="156">
        <v>1756.14426</v>
      </c>
      <c r="AL39" s="156">
        <v>2228.1622299999999</v>
      </c>
      <c r="AM39" s="156">
        <v>1969.9217599999999</v>
      </c>
      <c r="AN39" s="156">
        <v>1733.1609700000001</v>
      </c>
      <c r="AO39" s="156">
        <v>1782.2304500000002</v>
      </c>
      <c r="AP39" s="156">
        <v>2347.9249300000001</v>
      </c>
      <c r="AQ39" s="156">
        <v>2239.7221500000001</v>
      </c>
      <c r="AR39" s="156">
        <v>1980.7362000000003</v>
      </c>
      <c r="AS39" s="156">
        <v>2012.5053299999997</v>
      </c>
      <c r="AT39" s="156">
        <v>2563.2828</v>
      </c>
      <c r="AU39" s="156">
        <v>2358.0721199999998</v>
      </c>
      <c r="AV39" s="156">
        <v>2105.7210099999998</v>
      </c>
      <c r="AW39" s="156">
        <v>2296.2743999999993</v>
      </c>
      <c r="AX39" s="156">
        <v>2707.7350099999999</v>
      </c>
      <c r="AY39" s="156">
        <v>2267.1677400000003</v>
      </c>
      <c r="AZ39" s="156">
        <v>2222.8004399999995</v>
      </c>
      <c r="BA39" s="156">
        <v>2228.0058399999998</v>
      </c>
      <c r="BB39" s="156">
        <v>2914.6559099999999</v>
      </c>
      <c r="BC39" s="156">
        <v>2289.8558800000005</v>
      </c>
      <c r="BD39" s="156">
        <v>2169.3045799999995</v>
      </c>
      <c r="BE39" s="156">
        <v>2271.0655300000003</v>
      </c>
      <c r="BF39" s="156">
        <v>2881.2588599999999</v>
      </c>
      <c r="BG39" s="156">
        <v>1905.62952</v>
      </c>
      <c r="BH39" s="156">
        <v>897.10626000000013</v>
      </c>
      <c r="BI39" s="156">
        <v>1133.5083399999999</v>
      </c>
      <c r="BJ39" s="156">
        <v>2903.5251999999996</v>
      </c>
      <c r="BK39" s="156">
        <v>2055.5780500000001</v>
      </c>
      <c r="BL39" s="156">
        <v>2161.5628900000002</v>
      </c>
      <c r="BM39" s="156">
        <v>2066.79243</v>
      </c>
      <c r="BN39" s="156">
        <v>2561.7016899999999</v>
      </c>
      <c r="BO39" s="156">
        <v>2904.3466200000003</v>
      </c>
      <c r="BP39" s="156">
        <v>2890.7022999999999</v>
      </c>
      <c r="BQ39" s="156">
        <v>2844.76017</v>
      </c>
      <c r="BR39" s="156">
        <v>3430.7188299999998</v>
      </c>
      <c r="BS39" s="22">
        <v>2403.65715</v>
      </c>
      <c r="BT39" s="22">
        <v>2548.9887699999999</v>
      </c>
      <c r="BU39" s="22">
        <v>2429.83527</v>
      </c>
      <c r="BV39" s="22">
        <v>3090.6987800000002</v>
      </c>
      <c r="BW39" s="22">
        <v>2922.3777599999999</v>
      </c>
      <c r="BX39" s="22">
        <v>3076.1019700000002</v>
      </c>
      <c r="BY39" s="147">
        <v>3183.0630200000005</v>
      </c>
      <c r="BZ39" s="147">
        <v>3828.1890099999996</v>
      </c>
      <c r="CA39" s="392">
        <v>3402.0869600000001</v>
      </c>
      <c r="CB39" s="392">
        <v>3755.9900200000002</v>
      </c>
      <c r="CC39" s="392">
        <v>3646.2252500000004</v>
      </c>
      <c r="CD39" s="392">
        <v>5071.8153599999996</v>
      </c>
      <c r="CE39" s="22"/>
      <c r="CF39" s="13">
        <f t="shared" si="37"/>
        <v>4101.2620780910102</v>
      </c>
      <c r="CG39" s="13">
        <f t="shared" si="38"/>
        <v>5066.5590100000009</v>
      </c>
      <c r="CH39" s="13">
        <f t="shared" si="39"/>
        <v>5472.9174899999998</v>
      </c>
      <c r="CI39" s="13">
        <f t="shared" si="40"/>
        <v>5299.9496800000015</v>
      </c>
      <c r="CJ39" s="13">
        <f t="shared" si="41"/>
        <v>5786.411791610305</v>
      </c>
      <c r="CK39" s="13">
        <f t="shared" si="42"/>
        <v>6401.1383099999994</v>
      </c>
      <c r="CL39" s="13">
        <f t="shared" si="43"/>
        <v>6818.9120600000006</v>
      </c>
      <c r="CM39" s="13">
        <f t="shared" si="44"/>
        <v>7816.476920000001</v>
      </c>
      <c r="CN39" s="13">
        <f t="shared" si="45"/>
        <v>7373.3776899999993</v>
      </c>
      <c r="CO39" s="13">
        <f t="shared" si="46"/>
        <v>7833.2381100000002</v>
      </c>
      <c r="CP39" s="13">
        <f t="shared" si="47"/>
        <v>8796.2464800000016</v>
      </c>
      <c r="CQ39" s="13">
        <f t="shared" si="48"/>
        <v>9467.8025399999988</v>
      </c>
      <c r="CR39" s="13">
        <f t="shared" si="49"/>
        <v>9632.6299299999991</v>
      </c>
      <c r="CS39" s="13">
        <f t="shared" si="50"/>
        <v>9611.4848500000007</v>
      </c>
      <c r="CT39" s="13">
        <f t="shared" si="51"/>
        <v>6839.7693199999994</v>
      </c>
      <c r="CU39" s="13">
        <f t="shared" si="52"/>
        <v>8845.6350600000005</v>
      </c>
      <c r="CV39" s="13">
        <f t="shared" si="53"/>
        <v>12070.52792</v>
      </c>
      <c r="CW39" s="13">
        <f t="shared" si="54"/>
        <v>10473.179970000001</v>
      </c>
      <c r="CX39" s="13">
        <f t="shared" si="55"/>
        <v>13009.731760000001</v>
      </c>
      <c r="CY39" s="13">
        <f t="shared" si="56"/>
        <v>15876.117590000002</v>
      </c>
    </row>
    <row r="40" spans="2:103" outlineLevel="1">
      <c r="B40" s="393" t="str">
        <f>IF(Portfolio!$CE$3=SOURCE!$A$1,SOURCE!D245,SOURCE!E245)</f>
        <v>ShoppingAnáliaFranco</v>
      </c>
      <c r="C40" s="156">
        <v>2332.2351954274823</v>
      </c>
      <c r="D40" s="156">
        <v>2360.7967994999999</v>
      </c>
      <c r="E40" s="156">
        <v>2432.3996099999999</v>
      </c>
      <c r="F40" s="156">
        <v>3268.3286203771731</v>
      </c>
      <c r="G40" s="156">
        <v>2600.3727399999998</v>
      </c>
      <c r="H40" s="156">
        <v>2811.8753800000004</v>
      </c>
      <c r="I40" s="156">
        <v>2830</v>
      </c>
      <c r="J40" s="156">
        <v>3685.3252799999991</v>
      </c>
      <c r="K40" s="156">
        <v>2924.1983</v>
      </c>
      <c r="L40" s="156">
        <v>3258</v>
      </c>
      <c r="M40" s="156">
        <v>3074</v>
      </c>
      <c r="N40" s="156">
        <v>4085.2361100000003</v>
      </c>
      <c r="O40" s="156">
        <v>3128.4166300000002</v>
      </c>
      <c r="P40" s="156">
        <v>3262.0816591280677</v>
      </c>
      <c r="Q40" s="156">
        <v>3776.9549089444167</v>
      </c>
      <c r="R40" s="156">
        <v>5167.152071927514</v>
      </c>
      <c r="S40" s="156">
        <v>3984.9015571324835</v>
      </c>
      <c r="T40" s="156">
        <v>4138.7165248895808</v>
      </c>
      <c r="U40" s="156">
        <v>4177.4960000000001</v>
      </c>
      <c r="V40" s="156">
        <v>5662.78747511042</v>
      </c>
      <c r="W40" s="156">
        <v>4471.7789200000007</v>
      </c>
      <c r="X40" s="156">
        <v>4790.7750099999994</v>
      </c>
      <c r="Y40" s="156">
        <v>4726.9544900000001</v>
      </c>
      <c r="Z40" s="156">
        <v>6301.3069899999991</v>
      </c>
      <c r="AA40" s="156">
        <v>4842.3495399999993</v>
      </c>
      <c r="AB40" s="156">
        <v>5064.2731099999992</v>
      </c>
      <c r="AC40" s="156">
        <v>5041.2926400000006</v>
      </c>
      <c r="AD40" s="156">
        <v>7077.326579999999</v>
      </c>
      <c r="AE40" s="156">
        <v>5306.69704</v>
      </c>
      <c r="AF40" s="156">
        <v>5665.8847700000006</v>
      </c>
      <c r="AG40" s="156">
        <v>5499.8795999999993</v>
      </c>
      <c r="AH40" s="156">
        <v>7556.3363600000002</v>
      </c>
      <c r="AI40" s="156">
        <v>5711.6494199999997</v>
      </c>
      <c r="AJ40" s="156">
        <v>6001.2535399999997</v>
      </c>
      <c r="AK40" s="156">
        <v>5886.9088600000005</v>
      </c>
      <c r="AL40" s="156">
        <v>8390.8437199999989</v>
      </c>
      <c r="AM40" s="156">
        <v>6056.7053799999985</v>
      </c>
      <c r="AN40" s="156">
        <v>6275.8135999999995</v>
      </c>
      <c r="AO40" s="156">
        <v>6192.3236800000004</v>
      </c>
      <c r="AP40" s="156">
        <v>8154.931630000001</v>
      </c>
      <c r="AQ40" s="156">
        <v>6221.8935500000007</v>
      </c>
      <c r="AR40" s="156">
        <v>6469.0291699999998</v>
      </c>
      <c r="AS40" s="156">
        <v>6284.4933499999997</v>
      </c>
      <c r="AT40" s="156">
        <v>8785.2551899999999</v>
      </c>
      <c r="AU40" s="156">
        <v>6607.4814400000005</v>
      </c>
      <c r="AV40" s="156">
        <v>7109.273720000001</v>
      </c>
      <c r="AW40" s="156">
        <v>6860.6017100000017</v>
      </c>
      <c r="AX40" s="156">
        <v>9299.6889199999987</v>
      </c>
      <c r="AY40" s="156">
        <v>6772.1192800000008</v>
      </c>
      <c r="AZ40" s="156">
        <v>7265.3335099999995</v>
      </c>
      <c r="BA40" s="156">
        <v>7104.4607200000009</v>
      </c>
      <c r="BB40" s="156">
        <v>9603.3987400000005</v>
      </c>
      <c r="BC40" s="156">
        <v>7356.3482899999999</v>
      </c>
      <c r="BD40" s="156">
        <v>7761.82845</v>
      </c>
      <c r="BE40" s="156">
        <v>7612.85934</v>
      </c>
      <c r="BF40" s="156">
        <v>10304.900599999999</v>
      </c>
      <c r="BG40" s="156">
        <v>6614.4135299999998</v>
      </c>
      <c r="BH40" s="156">
        <v>875.13029000000006</v>
      </c>
      <c r="BI40" s="156">
        <v>4668.8179700000001</v>
      </c>
      <c r="BJ40" s="156">
        <v>9625.1662600000018</v>
      </c>
      <c r="BK40" s="156">
        <v>5088.0116000000007</v>
      </c>
      <c r="BL40" s="156">
        <v>7313.1289699999998</v>
      </c>
      <c r="BM40" s="156">
        <v>8889.3569100000004</v>
      </c>
      <c r="BN40" s="156">
        <v>13280.512549999998</v>
      </c>
      <c r="BO40" s="156">
        <v>10333.70162</v>
      </c>
      <c r="BP40" s="156">
        <v>11068.912170000001</v>
      </c>
      <c r="BQ40" s="156">
        <v>11106.707009999998</v>
      </c>
      <c r="BR40" s="156">
        <v>14719.189059999999</v>
      </c>
      <c r="BS40" s="22">
        <v>11177.38883</v>
      </c>
      <c r="BT40" s="22">
        <v>11627.547269999999</v>
      </c>
      <c r="BU40" s="22">
        <v>11292.03902</v>
      </c>
      <c r="BV40" s="22">
        <v>14807.100130000001</v>
      </c>
      <c r="BW40" s="22">
        <v>11057.782359999999</v>
      </c>
      <c r="BX40" s="22">
        <v>11351.15985</v>
      </c>
      <c r="BY40" s="147">
        <v>11368.10173</v>
      </c>
      <c r="BZ40" s="147">
        <v>15263.454790000002</v>
      </c>
      <c r="CA40" s="392">
        <v>11450.343289999999</v>
      </c>
      <c r="CB40" s="392">
        <v>12051.483109999999</v>
      </c>
      <c r="CC40" s="392">
        <v>12486.473890000001</v>
      </c>
      <c r="CD40" s="392">
        <v>16675.478170000002</v>
      </c>
      <c r="CE40" s="22"/>
      <c r="CF40" s="13">
        <f t="shared" si="37"/>
        <v>10393.760225304655</v>
      </c>
      <c r="CG40" s="13">
        <f t="shared" si="38"/>
        <v>11927.573399999999</v>
      </c>
      <c r="CH40" s="13">
        <f t="shared" si="39"/>
        <v>13341.43441</v>
      </c>
      <c r="CI40" s="13">
        <f t="shared" si="40"/>
        <v>15334.605269999998</v>
      </c>
      <c r="CJ40" s="13">
        <f t="shared" si="41"/>
        <v>17963.901557132485</v>
      </c>
      <c r="CK40" s="13">
        <f t="shared" si="42"/>
        <v>20290.815409999999</v>
      </c>
      <c r="CL40" s="13">
        <f t="shared" si="43"/>
        <v>22025.241869999998</v>
      </c>
      <c r="CM40" s="13">
        <f t="shared" si="44"/>
        <v>24028.797770000001</v>
      </c>
      <c r="CN40" s="13">
        <f t="shared" si="45"/>
        <v>25990.65554</v>
      </c>
      <c r="CO40" s="13">
        <f t="shared" si="46"/>
        <v>26679.774290000001</v>
      </c>
      <c r="CP40" s="13">
        <f t="shared" si="47"/>
        <v>27760.671259999999</v>
      </c>
      <c r="CQ40" s="13">
        <f t="shared" si="48"/>
        <v>29877.045790000004</v>
      </c>
      <c r="CR40" s="13">
        <f t="shared" si="49"/>
        <v>30745.312249999999</v>
      </c>
      <c r="CS40" s="13">
        <f t="shared" si="50"/>
        <v>33035.936679999999</v>
      </c>
      <c r="CT40" s="13">
        <f t="shared" si="51"/>
        <v>21783.528050000001</v>
      </c>
      <c r="CU40" s="13">
        <f t="shared" si="52"/>
        <v>34571.010029999998</v>
      </c>
      <c r="CV40" s="13">
        <f t="shared" si="53"/>
        <v>47228.509859999998</v>
      </c>
      <c r="CW40" s="13">
        <f t="shared" si="54"/>
        <v>48904.075250000002</v>
      </c>
      <c r="CX40" s="13">
        <f t="shared" si="55"/>
        <v>49040.498730000007</v>
      </c>
      <c r="CY40" s="13">
        <f t="shared" si="56"/>
        <v>52663.778460000001</v>
      </c>
    </row>
    <row r="41" spans="2:103" outlineLevel="1">
      <c r="B41" s="393" t="str">
        <f>IF(Portfolio!$CE$3=SOURCE!$A$1,SOURCE!D246,SOURCE!E246)</f>
        <v>ParkShoppingBarigüi</v>
      </c>
      <c r="C41" s="156">
        <v>2724.6803615952049</v>
      </c>
      <c r="D41" s="156">
        <v>4921.9351999999999</v>
      </c>
      <c r="E41" s="156">
        <v>4540.3500500000009</v>
      </c>
      <c r="F41" s="156">
        <v>7084.7656224852326</v>
      </c>
      <c r="G41" s="156">
        <v>4812.9280699999999</v>
      </c>
      <c r="H41" s="156">
        <v>5474.2744300000004</v>
      </c>
      <c r="I41" s="156">
        <v>5214</v>
      </c>
      <c r="J41" s="156">
        <v>7275.1800999999978</v>
      </c>
      <c r="K41" s="156">
        <v>4851.2015699999984</v>
      </c>
      <c r="L41" s="156">
        <v>5742</v>
      </c>
      <c r="M41" s="156">
        <v>5566</v>
      </c>
      <c r="N41" s="156">
        <v>7783.3959699999996</v>
      </c>
      <c r="O41" s="156">
        <v>5809.9271699999981</v>
      </c>
      <c r="P41" s="156">
        <v>6200.4478980000004</v>
      </c>
      <c r="Q41" s="156">
        <v>5795.5940962710565</v>
      </c>
      <c r="R41" s="156">
        <v>8306.0178956333839</v>
      </c>
      <c r="S41" s="156">
        <v>5743.5201766115788</v>
      </c>
      <c r="T41" s="156">
        <v>6421.1610013374375</v>
      </c>
      <c r="U41" s="156">
        <v>5911.8234700000012</v>
      </c>
      <c r="V41" s="156">
        <v>11275.015528662561</v>
      </c>
      <c r="W41" s="156">
        <v>8849.2944100000004</v>
      </c>
      <c r="X41" s="156">
        <v>8742.7160400000012</v>
      </c>
      <c r="Y41" s="156">
        <v>9261.9599400000006</v>
      </c>
      <c r="Z41" s="156">
        <v>13113.777029999997</v>
      </c>
      <c r="AA41" s="156">
        <v>9329.2151200000008</v>
      </c>
      <c r="AB41" s="156">
        <v>10281.11464</v>
      </c>
      <c r="AC41" s="156">
        <v>9649.26152</v>
      </c>
      <c r="AD41" s="156">
        <v>14119.158979999997</v>
      </c>
      <c r="AE41" s="156">
        <v>10283.513690000002</v>
      </c>
      <c r="AF41" s="156">
        <v>10993.5743</v>
      </c>
      <c r="AG41" s="156">
        <v>10777.215650000002</v>
      </c>
      <c r="AH41" s="156">
        <v>14763.673299999999</v>
      </c>
      <c r="AI41" s="156">
        <v>10683.316219999999</v>
      </c>
      <c r="AJ41" s="156">
        <v>11437.22142</v>
      </c>
      <c r="AK41" s="156">
        <v>11221.976920000001</v>
      </c>
      <c r="AL41" s="156">
        <v>16013.426869999999</v>
      </c>
      <c r="AM41" s="156">
        <v>11603.831099999999</v>
      </c>
      <c r="AN41" s="156">
        <v>12317.995709999999</v>
      </c>
      <c r="AO41" s="156">
        <v>11749.085489999998</v>
      </c>
      <c r="AP41" s="156">
        <v>17219.655719999999</v>
      </c>
      <c r="AQ41" s="156">
        <v>11943.98148</v>
      </c>
      <c r="AR41" s="156">
        <v>12918.257100000001</v>
      </c>
      <c r="AS41" s="156">
        <v>12414.447489999999</v>
      </c>
      <c r="AT41" s="156">
        <v>18124.185020000001</v>
      </c>
      <c r="AU41" s="156">
        <v>15083.466199999999</v>
      </c>
      <c r="AV41" s="156">
        <v>15300.51448</v>
      </c>
      <c r="AW41" s="156">
        <v>14507.713590000001</v>
      </c>
      <c r="AX41" s="156">
        <v>20632.122020000003</v>
      </c>
      <c r="AY41" s="156">
        <v>14380.005299999999</v>
      </c>
      <c r="AZ41" s="156">
        <v>19639.459159999999</v>
      </c>
      <c r="BA41" s="156">
        <v>14907.923580000001</v>
      </c>
      <c r="BB41" s="156">
        <v>21687.364590000005</v>
      </c>
      <c r="BC41" s="156">
        <v>14727.762909999998</v>
      </c>
      <c r="BD41" s="156">
        <v>16052.78061</v>
      </c>
      <c r="BE41" s="156">
        <v>16450.910520000001</v>
      </c>
      <c r="BF41" s="156">
        <v>21899.166499999999</v>
      </c>
      <c r="BG41" s="156">
        <v>13970.715840000001</v>
      </c>
      <c r="BH41" s="156">
        <v>5042.4110600000004</v>
      </c>
      <c r="BI41" s="156">
        <v>8572.5322000000015</v>
      </c>
      <c r="BJ41" s="156">
        <v>22294.178080000002</v>
      </c>
      <c r="BK41" s="156">
        <v>12169.689510000002</v>
      </c>
      <c r="BL41" s="156">
        <v>17308.487089999999</v>
      </c>
      <c r="BM41" s="156">
        <v>20323.618140000002</v>
      </c>
      <c r="BN41" s="156">
        <v>31492.581990000002</v>
      </c>
      <c r="BO41" s="156">
        <v>23159.613309999997</v>
      </c>
      <c r="BP41" s="156">
        <v>25877.060649999999</v>
      </c>
      <c r="BQ41" s="156">
        <v>25345.442890000002</v>
      </c>
      <c r="BR41" s="156">
        <v>34807.885479999997</v>
      </c>
      <c r="BS41" s="22">
        <v>25698.699190000003</v>
      </c>
      <c r="BT41" s="22">
        <v>26869.405930000001</v>
      </c>
      <c r="BU41" s="22">
        <v>26539.554339999999</v>
      </c>
      <c r="BV41" s="22">
        <v>35226.900880000001</v>
      </c>
      <c r="BW41" s="22">
        <v>25657.76093</v>
      </c>
      <c r="BX41" s="22">
        <v>26114.773869999997</v>
      </c>
      <c r="BY41" s="147">
        <v>27151.167570000001</v>
      </c>
      <c r="BZ41" s="147">
        <v>39273.839189999992</v>
      </c>
      <c r="CA41" s="392">
        <v>30871.041020000001</v>
      </c>
      <c r="CB41" s="392">
        <v>31855.260810000003</v>
      </c>
      <c r="CC41" s="392">
        <v>33705.182810000006</v>
      </c>
      <c r="CD41" s="392">
        <v>46724.32218000001</v>
      </c>
      <c r="CE41" s="22"/>
      <c r="CF41" s="13">
        <f t="shared" si="37"/>
        <v>19271.731234080438</v>
      </c>
      <c r="CG41" s="13">
        <f t="shared" si="38"/>
        <v>22776.382599999997</v>
      </c>
      <c r="CH41" s="13">
        <f t="shared" si="39"/>
        <v>23942.597539999995</v>
      </c>
      <c r="CI41" s="13">
        <f t="shared" si="40"/>
        <v>26111.987059904437</v>
      </c>
      <c r="CJ41" s="13">
        <f t="shared" si="41"/>
        <v>29351.520176611579</v>
      </c>
      <c r="CK41" s="13">
        <f t="shared" si="42"/>
        <v>39967.74742</v>
      </c>
      <c r="CL41" s="13">
        <f t="shared" si="43"/>
        <v>43378.750260000001</v>
      </c>
      <c r="CM41" s="13">
        <f t="shared" si="44"/>
        <v>46817.97694</v>
      </c>
      <c r="CN41" s="13">
        <f t="shared" si="45"/>
        <v>49355.941429999992</v>
      </c>
      <c r="CO41" s="13">
        <f t="shared" si="46"/>
        <v>52890.568019999992</v>
      </c>
      <c r="CP41" s="13">
        <f t="shared" si="47"/>
        <v>55400.871090000001</v>
      </c>
      <c r="CQ41" s="13">
        <f t="shared" si="48"/>
        <v>65523.816290000002</v>
      </c>
      <c r="CR41" s="13">
        <f t="shared" si="49"/>
        <v>70614.752630000003</v>
      </c>
      <c r="CS41" s="13">
        <f t="shared" si="50"/>
        <v>69130.620540000004</v>
      </c>
      <c r="CT41" s="13">
        <f t="shared" si="51"/>
        <v>49879.837180000002</v>
      </c>
      <c r="CU41" s="13">
        <f t="shared" si="52"/>
        <v>81294.376730000004</v>
      </c>
      <c r="CV41" s="13">
        <f t="shared" si="53"/>
        <v>109190.00233</v>
      </c>
      <c r="CW41" s="13">
        <f t="shared" si="54"/>
        <v>114334.56034000001</v>
      </c>
      <c r="CX41" s="13">
        <f t="shared" si="55"/>
        <v>118197.54155999998</v>
      </c>
      <c r="CY41" s="13">
        <f t="shared" si="56"/>
        <v>143155.80682000003</v>
      </c>
    </row>
    <row r="42" spans="2:103" outlineLevel="1">
      <c r="B42" s="393" t="str">
        <f>IF(Portfolio!$CE$3=SOURCE!$A$1,SOURCE!D247,SOURCE!E247)</f>
        <v>Pátio Savassi</v>
      </c>
      <c r="C42" s="156">
        <v>0</v>
      </c>
      <c r="D42" s="156">
        <v>0</v>
      </c>
      <c r="E42" s="156">
        <v>0</v>
      </c>
      <c r="F42" s="156">
        <v>0</v>
      </c>
      <c r="G42" s="156">
        <v>0</v>
      </c>
      <c r="H42" s="156">
        <v>0</v>
      </c>
      <c r="I42" s="156">
        <v>1664.854</v>
      </c>
      <c r="J42" s="156">
        <v>3580.4600900000005</v>
      </c>
      <c r="K42" s="156">
        <v>2777.3502799999997</v>
      </c>
      <c r="L42" s="156">
        <v>3122</v>
      </c>
      <c r="M42" s="156">
        <v>3192</v>
      </c>
      <c r="N42" s="156">
        <v>4387.1374999999998</v>
      </c>
      <c r="O42" s="156">
        <v>3398.02538</v>
      </c>
      <c r="P42" s="156">
        <v>3639.5366801309901</v>
      </c>
      <c r="Q42" s="156">
        <v>3616.9006758699411</v>
      </c>
      <c r="R42" s="156">
        <v>4674.4617380355685</v>
      </c>
      <c r="S42" s="156">
        <v>3547.9765824805918</v>
      </c>
      <c r="T42" s="156">
        <v>4090.2346903574235</v>
      </c>
      <c r="U42" s="156">
        <v>4809.8271800000002</v>
      </c>
      <c r="V42" s="156">
        <v>6525.9381296425763</v>
      </c>
      <c r="W42" s="156">
        <v>4820.967599999999</v>
      </c>
      <c r="X42" s="156">
        <v>4774.1929699999991</v>
      </c>
      <c r="Y42" s="156">
        <v>4991.6027900000008</v>
      </c>
      <c r="Z42" s="156">
        <v>6619.4862800000001</v>
      </c>
      <c r="AA42" s="156">
        <v>5084.338929999999</v>
      </c>
      <c r="AB42" s="156">
        <v>5229.76001</v>
      </c>
      <c r="AC42" s="156">
        <v>5234.7778699999999</v>
      </c>
      <c r="AD42" s="156">
        <v>7395.7498799999994</v>
      </c>
      <c r="AE42" s="156">
        <v>5477.7881600000001</v>
      </c>
      <c r="AF42" s="156">
        <v>5716.5008400000006</v>
      </c>
      <c r="AG42" s="156">
        <v>5646.3632299999999</v>
      </c>
      <c r="AH42" s="156">
        <v>7603.1552499999998</v>
      </c>
      <c r="AI42" s="156">
        <v>5956.2173000000021</v>
      </c>
      <c r="AJ42" s="156">
        <v>5890.3235399999994</v>
      </c>
      <c r="AK42" s="156">
        <v>6385.0891900000006</v>
      </c>
      <c r="AL42" s="156">
        <v>8474.8585800000001</v>
      </c>
      <c r="AM42" s="156">
        <v>6389.1367700000001</v>
      </c>
      <c r="AN42" s="156">
        <v>6709.4987399999982</v>
      </c>
      <c r="AO42" s="156">
        <v>6644.7527000000009</v>
      </c>
      <c r="AP42" s="156">
        <v>9440.0693799999972</v>
      </c>
      <c r="AQ42" s="156">
        <v>7032.6527599999999</v>
      </c>
      <c r="AR42" s="156">
        <v>7282.1184600000006</v>
      </c>
      <c r="AS42" s="156">
        <v>7421.4227499999997</v>
      </c>
      <c r="AT42" s="156">
        <v>10142.365609999999</v>
      </c>
      <c r="AU42" s="156">
        <v>7551.4983700000012</v>
      </c>
      <c r="AV42" s="156">
        <v>7519.7820899999997</v>
      </c>
      <c r="AW42" s="156">
        <v>7031.0565199999974</v>
      </c>
      <c r="AX42" s="156">
        <v>10168.157149999999</v>
      </c>
      <c r="AY42" s="156">
        <v>8209.2275599999994</v>
      </c>
      <c r="AZ42" s="156">
        <v>8224.1897799999988</v>
      </c>
      <c r="BA42" s="156">
        <v>8492.0542699999987</v>
      </c>
      <c r="BB42" s="156">
        <v>11205.791399999998</v>
      </c>
      <c r="BC42" s="156">
        <v>8678.249560000002</v>
      </c>
      <c r="BD42" s="156">
        <v>8952.5895199999995</v>
      </c>
      <c r="BE42" s="156">
        <v>9403.181129999999</v>
      </c>
      <c r="BF42" s="156">
        <v>12375.299530000002</v>
      </c>
      <c r="BG42" s="156">
        <v>8139.8798400000005</v>
      </c>
      <c r="BH42" s="156">
        <v>1200.2536499999999</v>
      </c>
      <c r="BI42" s="156">
        <v>4189.8608800000002</v>
      </c>
      <c r="BJ42" s="156">
        <v>10201.742269999999</v>
      </c>
      <c r="BK42" s="156">
        <v>4604.0877899999987</v>
      </c>
      <c r="BL42" s="156">
        <v>8698.5966099999987</v>
      </c>
      <c r="BM42" s="156">
        <v>10454.934170000002</v>
      </c>
      <c r="BN42" s="156">
        <v>16013.052559999998</v>
      </c>
      <c r="BO42" s="156">
        <v>12747.354949999999</v>
      </c>
      <c r="BP42" s="156">
        <v>13373.444890000001</v>
      </c>
      <c r="BQ42" s="156">
        <v>13693.157100000002</v>
      </c>
      <c r="BR42" s="156">
        <v>17847.378009999997</v>
      </c>
      <c r="BS42" s="22">
        <v>14152.689960000002</v>
      </c>
      <c r="BT42" s="22">
        <v>14110.624499999998</v>
      </c>
      <c r="BU42" s="22">
        <v>13939.328659999997</v>
      </c>
      <c r="BV42" s="22">
        <v>18020.804299999996</v>
      </c>
      <c r="BW42" s="22">
        <v>14018.29387</v>
      </c>
      <c r="BX42" s="22">
        <v>13957.99308</v>
      </c>
      <c r="BY42" s="147">
        <v>14058.37434</v>
      </c>
      <c r="BZ42" s="147">
        <v>18660.945439999996</v>
      </c>
      <c r="CA42" s="392">
        <v>14358.408690000002</v>
      </c>
      <c r="CB42" s="392">
        <v>14733.73086</v>
      </c>
      <c r="CC42" s="392">
        <v>14236.821900000001</v>
      </c>
      <c r="CD42" s="392">
        <v>20250.7595</v>
      </c>
      <c r="CE42" s="22"/>
      <c r="CF42" s="13">
        <f t="shared" si="37"/>
        <v>0</v>
      </c>
      <c r="CG42" s="13">
        <f t="shared" si="38"/>
        <v>5245.3140900000008</v>
      </c>
      <c r="CH42" s="13">
        <f t="shared" si="39"/>
        <v>13478.487779999999</v>
      </c>
      <c r="CI42" s="13">
        <f t="shared" si="40"/>
        <v>15328.924474036499</v>
      </c>
      <c r="CJ42" s="13">
        <f t="shared" si="41"/>
        <v>18973.976582480595</v>
      </c>
      <c r="CK42" s="13">
        <f t="shared" si="42"/>
        <v>21206.249639999998</v>
      </c>
      <c r="CL42" s="13">
        <f t="shared" si="43"/>
        <v>22944.626689999997</v>
      </c>
      <c r="CM42" s="13">
        <f t="shared" si="44"/>
        <v>24443.807479999999</v>
      </c>
      <c r="CN42" s="13">
        <f t="shared" si="45"/>
        <v>26706.48861</v>
      </c>
      <c r="CO42" s="13">
        <f t="shared" si="46"/>
        <v>29183.457589999995</v>
      </c>
      <c r="CP42" s="13">
        <f t="shared" si="47"/>
        <v>31878.559580000001</v>
      </c>
      <c r="CQ42" s="13">
        <f t="shared" si="48"/>
        <v>32270.494129999999</v>
      </c>
      <c r="CR42" s="13">
        <f t="shared" si="49"/>
        <v>36131.263009999995</v>
      </c>
      <c r="CS42" s="13">
        <f t="shared" si="50"/>
        <v>39409.319740000006</v>
      </c>
      <c r="CT42" s="13">
        <f t="shared" si="51"/>
        <v>23731.736639999999</v>
      </c>
      <c r="CU42" s="13">
        <f t="shared" si="52"/>
        <v>39770.671129999995</v>
      </c>
      <c r="CV42" s="13">
        <f t="shared" si="53"/>
        <v>57661.334950000004</v>
      </c>
      <c r="CW42" s="13">
        <f t="shared" si="54"/>
        <v>60223.447419999997</v>
      </c>
      <c r="CX42" s="13">
        <f>SUM(BW42:BZ42)</f>
        <v>60695.60673</v>
      </c>
      <c r="CY42" s="13">
        <f t="shared" si="56"/>
        <v>63579.720950000003</v>
      </c>
    </row>
    <row r="43" spans="2:103" outlineLevel="1">
      <c r="B43" s="393" t="str">
        <f>IF(Portfolio!$CE$3=SOURCE!$A$1,SOURCE!D248,SOURCE!E248)</f>
        <v>ShoppingSantaÚrsula</v>
      </c>
      <c r="C43" s="156">
        <v>0</v>
      </c>
      <c r="D43" s="156">
        <v>0</v>
      </c>
      <c r="E43" s="156">
        <v>0</v>
      </c>
      <c r="F43" s="156">
        <v>0</v>
      </c>
      <c r="G43" s="156">
        <v>0</v>
      </c>
      <c r="H43" s="156">
        <v>0</v>
      </c>
      <c r="I43" s="156">
        <v>0</v>
      </c>
      <c r="J43" s="156">
        <v>0</v>
      </c>
      <c r="K43" s="156">
        <v>0</v>
      </c>
      <c r="L43" s="156">
        <v>230</v>
      </c>
      <c r="M43" s="156">
        <v>545</v>
      </c>
      <c r="N43" s="156">
        <v>500.10844999999995</v>
      </c>
      <c r="O43" s="156">
        <v>445.65400500000004</v>
      </c>
      <c r="P43" s="156">
        <v>404.92007875000002</v>
      </c>
      <c r="Q43" s="156">
        <v>327.16994884875464</v>
      </c>
      <c r="R43" s="156">
        <v>408.72377962214659</v>
      </c>
      <c r="S43" s="156">
        <v>376.44183210306721</v>
      </c>
      <c r="T43" s="156">
        <v>453.15155575394078</v>
      </c>
      <c r="U43" s="156">
        <v>549.31202000000008</v>
      </c>
      <c r="V43" s="156">
        <v>1349.5364242460594</v>
      </c>
      <c r="W43" s="156">
        <v>1080.784735</v>
      </c>
      <c r="X43" s="156">
        <v>1144.6675449999998</v>
      </c>
      <c r="Y43" s="156">
        <v>1178.3852399999998</v>
      </c>
      <c r="Z43" s="156">
        <v>1604.8263500000003</v>
      </c>
      <c r="AA43" s="156">
        <v>1184.9740349999997</v>
      </c>
      <c r="AB43" s="156">
        <v>1262.9161750000001</v>
      </c>
      <c r="AC43" s="156">
        <v>1371.8558049999999</v>
      </c>
      <c r="AD43" s="156">
        <v>1865.968175</v>
      </c>
      <c r="AE43" s="156">
        <v>1345.0248450000004</v>
      </c>
      <c r="AF43" s="156">
        <v>1389.3066000000001</v>
      </c>
      <c r="AG43" s="156">
        <v>1499.0608149999998</v>
      </c>
      <c r="AH43" s="156">
        <v>1854.2922000000001</v>
      </c>
      <c r="AI43" s="156">
        <v>1295.0665000000001</v>
      </c>
      <c r="AJ43" s="156">
        <v>1353.482735</v>
      </c>
      <c r="AK43" s="156">
        <v>1355.4295349999998</v>
      </c>
      <c r="AL43" s="156">
        <v>1735.6858950000001</v>
      </c>
      <c r="AM43" s="156">
        <v>1224.5379200000004</v>
      </c>
      <c r="AN43" s="156">
        <v>1305.2383199999999</v>
      </c>
      <c r="AO43" s="156">
        <v>1250.7604300000003</v>
      </c>
      <c r="AP43" s="156">
        <v>1546.6999300000004</v>
      </c>
      <c r="AQ43" s="156">
        <v>1070.45892</v>
      </c>
      <c r="AR43" s="156">
        <v>976.3067749999999</v>
      </c>
      <c r="AS43" s="156">
        <v>1068.7278700000004</v>
      </c>
      <c r="AT43" s="156">
        <v>1163.3497949999999</v>
      </c>
      <c r="AU43" s="156">
        <v>1057.4837000000005</v>
      </c>
      <c r="AV43" s="156">
        <v>913.08780000000002</v>
      </c>
      <c r="AW43" s="156">
        <v>913.38122500000009</v>
      </c>
      <c r="AX43" s="156">
        <v>1296.0035949999999</v>
      </c>
      <c r="AY43" s="156">
        <v>1010.5060050000001</v>
      </c>
      <c r="AZ43" s="156">
        <v>1017.98019</v>
      </c>
      <c r="BA43" s="156">
        <v>1072.7751699999999</v>
      </c>
      <c r="BB43" s="156">
        <v>1443.027875</v>
      </c>
      <c r="BC43" s="156">
        <v>1664.17894</v>
      </c>
      <c r="BD43" s="156">
        <v>1082.1621850000001</v>
      </c>
      <c r="BE43" s="156">
        <v>1148.3208950000001</v>
      </c>
      <c r="BF43" s="156">
        <v>1453.5039650000001</v>
      </c>
      <c r="BG43" s="156">
        <v>2373.2973550000002</v>
      </c>
      <c r="BH43" s="156">
        <v>400.32162000000011</v>
      </c>
      <c r="BI43" s="156">
        <v>599.44512000000009</v>
      </c>
      <c r="BJ43" s="156">
        <v>1784.1577299999999</v>
      </c>
      <c r="BK43" s="156">
        <v>1121.63104</v>
      </c>
      <c r="BL43" s="156">
        <v>1291.6086800000003</v>
      </c>
      <c r="BM43" s="156">
        <v>1920.95776</v>
      </c>
      <c r="BN43" s="156">
        <v>2593.0619299999998</v>
      </c>
      <c r="BO43" s="156">
        <v>2033.9168500000001</v>
      </c>
      <c r="BP43" s="156">
        <v>2217.3104800000001</v>
      </c>
      <c r="BQ43" s="156">
        <v>1682.4355800000001</v>
      </c>
      <c r="BR43" s="156">
        <v>2677.8675300000004</v>
      </c>
      <c r="BS43" s="22">
        <v>1973.6253000000002</v>
      </c>
      <c r="BT43" s="22">
        <v>2050.3330699999997</v>
      </c>
      <c r="BU43" s="22">
        <v>1938.6753200000003</v>
      </c>
      <c r="BV43" s="22">
        <v>2794.0000700000005</v>
      </c>
      <c r="BW43" s="22">
        <v>1855.9713499999998</v>
      </c>
      <c r="BX43" s="22">
        <v>1988.70973</v>
      </c>
      <c r="BY43" s="147">
        <v>2104.0261299999997</v>
      </c>
      <c r="BZ43" s="147">
        <v>2633.3892800000003</v>
      </c>
      <c r="CA43" s="392">
        <v>2185.0258199999998</v>
      </c>
      <c r="CB43" s="392">
        <v>2479.65798</v>
      </c>
      <c r="CC43" s="392">
        <v>2111.8943899999995</v>
      </c>
      <c r="CD43" s="392">
        <v>3575.7005700000004</v>
      </c>
      <c r="CE43" s="22"/>
      <c r="CF43" s="13">
        <f t="shared" si="37"/>
        <v>0</v>
      </c>
      <c r="CG43" s="13">
        <f t="shared" si="38"/>
        <v>0</v>
      </c>
      <c r="CH43" s="13">
        <f t="shared" si="39"/>
        <v>1275.1084499999999</v>
      </c>
      <c r="CI43" s="13">
        <f t="shared" si="40"/>
        <v>1586.4678122209011</v>
      </c>
      <c r="CJ43" s="13">
        <f t="shared" si="41"/>
        <v>2728.4418321030671</v>
      </c>
      <c r="CK43" s="13">
        <f t="shared" si="42"/>
        <v>5008.6638699999994</v>
      </c>
      <c r="CL43" s="13">
        <f t="shared" si="43"/>
        <v>5685.7141899999997</v>
      </c>
      <c r="CM43" s="13">
        <f t="shared" si="44"/>
        <v>6087.6844600000004</v>
      </c>
      <c r="CN43" s="13">
        <f t="shared" si="45"/>
        <v>5739.6646650000002</v>
      </c>
      <c r="CO43" s="13">
        <f t="shared" si="46"/>
        <v>5327.2366000000011</v>
      </c>
      <c r="CP43" s="13">
        <f t="shared" si="47"/>
        <v>4278.8433600000008</v>
      </c>
      <c r="CQ43" s="13">
        <f t="shared" si="48"/>
        <v>4179.9563200000002</v>
      </c>
      <c r="CR43" s="13">
        <f t="shared" si="49"/>
        <v>4544.2892400000001</v>
      </c>
      <c r="CS43" s="13">
        <f t="shared" si="50"/>
        <v>5348.1659849999996</v>
      </c>
      <c r="CT43" s="13">
        <f t="shared" si="51"/>
        <v>5157.2218250000005</v>
      </c>
      <c r="CU43" s="13">
        <f t="shared" si="52"/>
        <v>6927.2594100000006</v>
      </c>
      <c r="CV43" s="13">
        <f t="shared" si="53"/>
        <v>8611.5304400000005</v>
      </c>
      <c r="CW43" s="13">
        <f t="shared" si="54"/>
        <v>8756.6337600000006</v>
      </c>
      <c r="CX43" s="13">
        <f t="shared" si="55"/>
        <v>8582.0964899999999</v>
      </c>
      <c r="CY43" s="13">
        <f t="shared" si="56"/>
        <v>10352.278759999999</v>
      </c>
    </row>
    <row r="44" spans="2:103" s="12" customFormat="1" outlineLevel="1">
      <c r="B44" s="394" t="str">
        <f>IF(Portfolio!$CE$3=SOURCE!$A$1,SOURCE!D249,SOURCE!E249)</f>
        <v>BarraShoppingSul</v>
      </c>
      <c r="C44" s="156">
        <v>19.647070554808167</v>
      </c>
      <c r="D44" s="156">
        <v>20</v>
      </c>
      <c r="E44" s="156">
        <v>6.6166800000000006</v>
      </c>
      <c r="F44" s="156">
        <v>6.820826738785148</v>
      </c>
      <c r="G44" s="156">
        <v>6.6160800000000002</v>
      </c>
      <c r="H44" s="156">
        <v>7</v>
      </c>
      <c r="I44" s="156">
        <v>6.6166800000000006</v>
      </c>
      <c r="J44" s="156">
        <v>6.8476399999999984</v>
      </c>
      <c r="K44" s="156">
        <v>6.61578</v>
      </c>
      <c r="L44" s="156">
        <v>6.61578</v>
      </c>
      <c r="M44" s="156">
        <v>6</v>
      </c>
      <c r="N44" s="156">
        <v>5426.9617099999996</v>
      </c>
      <c r="O44" s="156">
        <v>7407.8696499999978</v>
      </c>
      <c r="P44" s="156">
        <v>7287.0490230603791</v>
      </c>
      <c r="Q44" s="156">
        <v>7175.5294858416792</v>
      </c>
      <c r="R44" s="156">
        <v>11243.832161097936</v>
      </c>
      <c r="S44" s="156">
        <v>7415.6626085557955</v>
      </c>
      <c r="T44" s="156">
        <v>7580.5679424273058</v>
      </c>
      <c r="U44" s="156">
        <v>7846.777100000003</v>
      </c>
      <c r="V44" s="156">
        <v>12202.654957572689</v>
      </c>
      <c r="W44" s="156">
        <v>8945.2226100000007</v>
      </c>
      <c r="X44" s="156">
        <v>9237.3705899999986</v>
      </c>
      <c r="Y44" s="156">
        <v>9739.1036299999996</v>
      </c>
      <c r="Z44" s="156">
        <v>14330.372780000002</v>
      </c>
      <c r="AA44" s="156">
        <v>9527.7793000000001</v>
      </c>
      <c r="AB44" s="156">
        <v>10475.586149999999</v>
      </c>
      <c r="AC44" s="156">
        <v>10294.25007</v>
      </c>
      <c r="AD44" s="156">
        <v>16311.42606</v>
      </c>
      <c r="AE44" s="156">
        <v>10882.279329999998</v>
      </c>
      <c r="AF44" s="156">
        <v>11082.459419999999</v>
      </c>
      <c r="AG44" s="156">
        <v>11021.131220000001</v>
      </c>
      <c r="AH44" s="156">
        <v>16903.050580000003</v>
      </c>
      <c r="AI44" s="156">
        <v>11245.886100000005</v>
      </c>
      <c r="AJ44" s="156">
        <v>12363.23078</v>
      </c>
      <c r="AK44" s="156">
        <v>12132.591269999999</v>
      </c>
      <c r="AL44" s="156">
        <v>18994.915109999994</v>
      </c>
      <c r="AM44" s="156">
        <v>12788.573259999997</v>
      </c>
      <c r="AN44" s="156">
        <v>13057.665359999995</v>
      </c>
      <c r="AO44" s="156">
        <v>14013.160129999998</v>
      </c>
      <c r="AP44" s="156">
        <v>17509.691849999996</v>
      </c>
      <c r="AQ44" s="156">
        <v>13352.970919999998</v>
      </c>
      <c r="AR44" s="156">
        <v>13544.714899999999</v>
      </c>
      <c r="AS44" s="156">
        <v>13182.814069999999</v>
      </c>
      <c r="AT44" s="156">
        <v>17456.976469999998</v>
      </c>
      <c r="AU44" s="156">
        <v>12316.588169999999</v>
      </c>
      <c r="AV44" s="156">
        <v>13096.293250000002</v>
      </c>
      <c r="AW44" s="156">
        <v>13150.873549999998</v>
      </c>
      <c r="AX44" s="156">
        <v>17609.366050000001</v>
      </c>
      <c r="AY44" s="156">
        <v>12857.683080000003</v>
      </c>
      <c r="AZ44" s="156">
        <v>12522.287719999998</v>
      </c>
      <c r="BA44" s="156">
        <v>11939.568289999997</v>
      </c>
      <c r="BB44" s="156">
        <v>16934.085490000001</v>
      </c>
      <c r="BC44" s="156">
        <v>12673.830399999999</v>
      </c>
      <c r="BD44" s="156">
        <v>13447.967720000001</v>
      </c>
      <c r="BE44" s="156">
        <v>13405.815399999998</v>
      </c>
      <c r="BF44" s="156">
        <v>17149.851460000002</v>
      </c>
      <c r="BG44" s="156">
        <v>11187.121469999998</v>
      </c>
      <c r="BH44" s="156">
        <v>3628.5045800000003</v>
      </c>
      <c r="BI44" s="156">
        <v>4567.9418900000019</v>
      </c>
      <c r="BJ44" s="156">
        <v>15906.218729999999</v>
      </c>
      <c r="BK44" s="156">
        <v>8886.5618999999988</v>
      </c>
      <c r="BL44" s="156">
        <v>13131.010689999997</v>
      </c>
      <c r="BM44" s="156">
        <v>14313.786679999997</v>
      </c>
      <c r="BN44" s="156">
        <v>22224.924729999995</v>
      </c>
      <c r="BO44" s="156">
        <v>17245.77722</v>
      </c>
      <c r="BP44" s="156">
        <v>17793.548139999995</v>
      </c>
      <c r="BQ44" s="156">
        <v>18527.797959999996</v>
      </c>
      <c r="BR44" s="156">
        <v>24988.58958</v>
      </c>
      <c r="BS44" s="22">
        <v>18515.970539999998</v>
      </c>
      <c r="BT44" s="22">
        <v>19177.178829999997</v>
      </c>
      <c r="BU44" s="22">
        <v>19957.075229999999</v>
      </c>
      <c r="BV44" s="22">
        <v>25082.975930000001</v>
      </c>
      <c r="BW44" s="22">
        <v>18865.1931</v>
      </c>
      <c r="BX44" s="22">
        <v>17586.176350000002</v>
      </c>
      <c r="BY44" s="147">
        <v>18991.546310000002</v>
      </c>
      <c r="BZ44" s="147">
        <v>24440.656300000006</v>
      </c>
      <c r="CA44" s="392">
        <v>18924.769260000005</v>
      </c>
      <c r="CB44" s="392">
        <v>20431.797250000003</v>
      </c>
      <c r="CC44" s="392">
        <v>20426.028389999999</v>
      </c>
      <c r="CD44" s="392">
        <v>27526.727779999997</v>
      </c>
      <c r="CE44" s="22"/>
      <c r="CF44" s="13">
        <f t="shared" si="37"/>
        <v>53.08457729359332</v>
      </c>
      <c r="CG44" s="13">
        <f t="shared" si="38"/>
        <v>27.080399999999997</v>
      </c>
      <c r="CH44" s="13">
        <f t="shared" si="39"/>
        <v>5446.1932699999998</v>
      </c>
      <c r="CI44" s="13">
        <f t="shared" si="40"/>
        <v>33114.280319999991</v>
      </c>
      <c r="CJ44" s="13">
        <f t="shared" si="41"/>
        <v>35045.662608555795</v>
      </c>
      <c r="CK44" s="13">
        <f t="shared" si="42"/>
        <v>42252.069610000006</v>
      </c>
      <c r="CL44" s="13">
        <f t="shared" si="43"/>
        <v>46609.041579999997</v>
      </c>
      <c r="CM44" s="13">
        <f t="shared" si="44"/>
        <v>49888.920550000003</v>
      </c>
      <c r="CN44" s="13">
        <f t="shared" si="45"/>
        <v>54736.62326</v>
      </c>
      <c r="CO44" s="13">
        <f t="shared" si="46"/>
        <v>57369.090599999989</v>
      </c>
      <c r="CP44" s="13">
        <f t="shared" si="47"/>
        <v>57537.476360000001</v>
      </c>
      <c r="CQ44" s="13">
        <f t="shared" si="48"/>
        <v>56173.121020000006</v>
      </c>
      <c r="CR44" s="13">
        <f t="shared" si="49"/>
        <v>54253.624580000003</v>
      </c>
      <c r="CS44" s="13">
        <f t="shared" si="50"/>
        <v>56677.464980000004</v>
      </c>
      <c r="CT44" s="13">
        <f t="shared" si="51"/>
        <v>35289.786670000001</v>
      </c>
      <c r="CU44" s="13">
        <f t="shared" si="52"/>
        <v>58556.283999999985</v>
      </c>
      <c r="CV44" s="13">
        <f t="shared" si="53"/>
        <v>78555.712899999984</v>
      </c>
      <c r="CW44" s="13">
        <f t="shared" si="54"/>
        <v>82733.200530000002</v>
      </c>
      <c r="CX44" s="13">
        <f t="shared" si="55"/>
        <v>79883.572060000006</v>
      </c>
      <c r="CY44" s="13">
        <f t="shared" si="56"/>
        <v>87309.322679999997</v>
      </c>
    </row>
    <row r="45" spans="2:103" outlineLevel="1">
      <c r="B45" s="12" t="str">
        <f>IF(Portfolio!$CE$3=SOURCE!$A$1,SOURCE!D250,SOURCE!E250)</f>
        <v>ShoppingVilaOlímpia</v>
      </c>
      <c r="C45" s="156">
        <v>0</v>
      </c>
      <c r="D45" s="156">
        <v>0</v>
      </c>
      <c r="E45" s="156">
        <v>0</v>
      </c>
      <c r="F45" s="156">
        <v>0</v>
      </c>
      <c r="G45" s="156">
        <v>0</v>
      </c>
      <c r="H45" s="156">
        <v>0</v>
      </c>
      <c r="I45" s="156">
        <v>0</v>
      </c>
      <c r="J45" s="156">
        <v>0</v>
      </c>
      <c r="K45" s="156">
        <v>0</v>
      </c>
      <c r="L45" s="156">
        <v>0</v>
      </c>
      <c r="M45" s="156">
        <v>0</v>
      </c>
      <c r="N45" s="156">
        <v>0</v>
      </c>
      <c r="O45" s="156">
        <v>0</v>
      </c>
      <c r="P45" s="156">
        <v>0</v>
      </c>
      <c r="Q45" s="156">
        <v>0</v>
      </c>
      <c r="R45" s="156">
        <v>3227.3940799999996</v>
      </c>
      <c r="S45" s="156">
        <v>4604.342414118978</v>
      </c>
      <c r="T45" s="156">
        <v>4239.9540255512729</v>
      </c>
      <c r="U45" s="156">
        <v>3953.2094700000011</v>
      </c>
      <c r="V45" s="156">
        <v>5433.8365044487273</v>
      </c>
      <c r="W45" s="156">
        <v>4384.6403700000001</v>
      </c>
      <c r="X45" s="156">
        <v>4416.9742700000006</v>
      </c>
      <c r="Y45" s="156">
        <v>4569.7719999999999</v>
      </c>
      <c r="Z45" s="156">
        <v>6774.4638100000002</v>
      </c>
      <c r="AA45" s="156">
        <v>4949.4014000000006</v>
      </c>
      <c r="AB45" s="156">
        <v>4547.2299599999997</v>
      </c>
      <c r="AC45" s="156">
        <v>4519.2953100000004</v>
      </c>
      <c r="AD45" s="156">
        <v>5650.2481900000002</v>
      </c>
      <c r="AE45" s="156">
        <v>4599.5356700000011</v>
      </c>
      <c r="AF45" s="156">
        <v>4250.5112199999994</v>
      </c>
      <c r="AG45" s="156">
        <v>4163.9934000000003</v>
      </c>
      <c r="AH45" s="156">
        <v>6388.8216299999995</v>
      </c>
      <c r="AI45" s="156">
        <v>4110.1680199999992</v>
      </c>
      <c r="AJ45" s="156">
        <v>5028.23765</v>
      </c>
      <c r="AK45" s="156">
        <v>4387.7115400000012</v>
      </c>
      <c r="AL45" s="156">
        <v>5823.1042700000007</v>
      </c>
      <c r="AM45" s="156">
        <v>4268.7596600000088</v>
      </c>
      <c r="AN45" s="156">
        <v>4742.1797900000001</v>
      </c>
      <c r="AO45" s="156">
        <v>4503.8853300000001</v>
      </c>
      <c r="AP45" s="156">
        <v>5936.614779999999</v>
      </c>
      <c r="AQ45" s="156">
        <v>4387.6243999999997</v>
      </c>
      <c r="AR45" s="156">
        <v>4620.2557500000003</v>
      </c>
      <c r="AS45" s="156">
        <v>4096.97883</v>
      </c>
      <c r="AT45" s="156">
        <v>5470.1466500000006</v>
      </c>
      <c r="AU45" s="156">
        <v>4479.985090000001</v>
      </c>
      <c r="AV45" s="156">
        <v>4837.2662300000002</v>
      </c>
      <c r="AW45" s="156">
        <v>4780.2628400000012</v>
      </c>
      <c r="AX45" s="156">
        <v>6436.47336</v>
      </c>
      <c r="AY45" s="156">
        <v>4944.6430200000004</v>
      </c>
      <c r="AZ45" s="156">
        <v>5077.9775799999998</v>
      </c>
      <c r="BA45" s="156">
        <v>5158.9898400000011</v>
      </c>
      <c r="BB45" s="156">
        <v>6946.6220400000002</v>
      </c>
      <c r="BC45" s="156">
        <v>5621.4440100000002</v>
      </c>
      <c r="BD45" s="156">
        <v>6015.2780400000001</v>
      </c>
      <c r="BE45" s="156">
        <v>5778.7788999999993</v>
      </c>
      <c r="BF45" s="156">
        <v>7612.5132199999989</v>
      </c>
      <c r="BG45" s="156">
        <v>5121.7490699999998</v>
      </c>
      <c r="BH45" s="156">
        <v>661.85825999999997</v>
      </c>
      <c r="BI45" s="156">
        <v>1650.8210699999997</v>
      </c>
      <c r="BJ45" s="156">
        <v>3732.8169900000003</v>
      </c>
      <c r="BK45" s="156">
        <v>1688.60096</v>
      </c>
      <c r="BL45" s="156">
        <v>1933.35076</v>
      </c>
      <c r="BM45" s="156">
        <v>3068.1390799999999</v>
      </c>
      <c r="BN45" s="156">
        <v>5397.5518400000001</v>
      </c>
      <c r="BO45" s="156">
        <v>4359.0101699999996</v>
      </c>
      <c r="BP45" s="156">
        <v>4672.4541300000001</v>
      </c>
      <c r="BQ45" s="156">
        <v>5431.0512600000002</v>
      </c>
      <c r="BR45" s="156">
        <v>6694.7949600000011</v>
      </c>
      <c r="BS45" s="22">
        <v>4849.8576400000002</v>
      </c>
      <c r="BT45" s="22">
        <v>5160.6437599999999</v>
      </c>
      <c r="BU45" s="22">
        <v>5621.3644000000004</v>
      </c>
      <c r="BV45" s="22">
        <v>6304.4575000000004</v>
      </c>
      <c r="BW45" s="22">
        <v>5021.4693900000002</v>
      </c>
      <c r="BX45" s="22">
        <v>5375.0747699999993</v>
      </c>
      <c r="BY45" s="147">
        <v>5080.4366</v>
      </c>
      <c r="BZ45" s="147">
        <v>6296.9755200000009</v>
      </c>
      <c r="CA45" s="392">
        <v>4910.5594000000001</v>
      </c>
      <c r="CB45" s="392">
        <v>5182.1447800000005</v>
      </c>
      <c r="CC45" s="392">
        <v>5264.4232400000001</v>
      </c>
      <c r="CD45" s="392">
        <v>7999.0148700000009</v>
      </c>
      <c r="CE45" s="22"/>
      <c r="CF45" s="13">
        <f t="shared" si="37"/>
        <v>0</v>
      </c>
      <c r="CG45" s="13">
        <f t="shared" si="38"/>
        <v>0</v>
      </c>
      <c r="CH45" s="13">
        <f t="shared" si="39"/>
        <v>0</v>
      </c>
      <c r="CI45" s="13">
        <f t="shared" si="40"/>
        <v>3227.3940799999996</v>
      </c>
      <c r="CJ45" s="13">
        <f t="shared" si="41"/>
        <v>18231.342414118983</v>
      </c>
      <c r="CK45" s="13">
        <f t="shared" si="42"/>
        <v>20145.850450000002</v>
      </c>
      <c r="CL45" s="13">
        <f t="shared" si="43"/>
        <v>19666.174859999999</v>
      </c>
      <c r="CM45" s="13">
        <f t="shared" si="44"/>
        <v>19402.861919999999</v>
      </c>
      <c r="CN45" s="13">
        <f t="shared" si="45"/>
        <v>19349.22148</v>
      </c>
      <c r="CO45" s="13">
        <f t="shared" si="46"/>
        <v>19451.43956000001</v>
      </c>
      <c r="CP45" s="13">
        <f t="shared" si="47"/>
        <v>18575.00563</v>
      </c>
      <c r="CQ45" s="13">
        <f t="shared" si="48"/>
        <v>20533.987520000002</v>
      </c>
      <c r="CR45" s="13">
        <f t="shared" si="49"/>
        <v>22128.232479999999</v>
      </c>
      <c r="CS45" s="13">
        <f t="shared" si="50"/>
        <v>25028.014170000002</v>
      </c>
      <c r="CT45" s="13">
        <f t="shared" si="51"/>
        <v>11167.24539</v>
      </c>
      <c r="CU45" s="13">
        <f t="shared" si="52"/>
        <v>12087.64264</v>
      </c>
      <c r="CV45" s="13">
        <f t="shared" si="53"/>
        <v>21157.310519999999</v>
      </c>
      <c r="CW45" s="13">
        <f t="shared" si="54"/>
        <v>21936.323300000004</v>
      </c>
      <c r="CX45" s="13">
        <f t="shared" si="55"/>
        <v>21773.956279999999</v>
      </c>
      <c r="CY45" s="13">
        <f t="shared" si="56"/>
        <v>23356.142290000003</v>
      </c>
    </row>
    <row r="46" spans="2:103" outlineLevel="1">
      <c r="B46" s="12" t="str">
        <f>IF(Portfolio!$CE$3=SOURCE!$A$1,SOURCE!D251,SOURCE!E251)</f>
        <v>ParkShoppingSãoCaetano</v>
      </c>
      <c r="C46" s="156">
        <v>0</v>
      </c>
      <c r="D46" s="156">
        <v>0</v>
      </c>
      <c r="E46" s="156">
        <v>0</v>
      </c>
      <c r="F46" s="156">
        <v>0</v>
      </c>
      <c r="G46" s="156">
        <v>0</v>
      </c>
      <c r="H46" s="156">
        <v>0</v>
      </c>
      <c r="I46" s="156">
        <v>0</v>
      </c>
      <c r="J46" s="156">
        <v>0</v>
      </c>
      <c r="K46" s="156">
        <v>0</v>
      </c>
      <c r="L46" s="156">
        <v>0</v>
      </c>
      <c r="M46" s="156">
        <v>0</v>
      </c>
      <c r="N46" s="156">
        <v>0</v>
      </c>
      <c r="O46" s="156">
        <v>0</v>
      </c>
      <c r="P46" s="156">
        <v>0</v>
      </c>
      <c r="Q46" s="156">
        <v>0</v>
      </c>
      <c r="R46" s="156">
        <v>0</v>
      </c>
      <c r="S46" s="156">
        <v>0</v>
      </c>
      <c r="T46" s="156">
        <v>0</v>
      </c>
      <c r="U46" s="156">
        <v>0</v>
      </c>
      <c r="V46" s="156">
        <v>0</v>
      </c>
      <c r="W46" s="156">
        <v>0</v>
      </c>
      <c r="X46" s="156">
        <v>0</v>
      </c>
      <c r="Y46" s="156">
        <v>0</v>
      </c>
      <c r="Z46" s="156">
        <v>6972.4946900000014</v>
      </c>
      <c r="AA46" s="156">
        <v>8142.4362100000008</v>
      </c>
      <c r="AB46" s="156">
        <v>7994.8051999999998</v>
      </c>
      <c r="AC46" s="156">
        <v>8221.8290399999987</v>
      </c>
      <c r="AD46" s="156">
        <v>11194.700500000003</v>
      </c>
      <c r="AE46" s="156">
        <v>8639.8430500000013</v>
      </c>
      <c r="AF46" s="156">
        <v>8168.2029600000005</v>
      </c>
      <c r="AG46" s="156">
        <v>8459.8841300000004</v>
      </c>
      <c r="AH46" s="156">
        <v>12419.227499999999</v>
      </c>
      <c r="AI46" s="156">
        <v>9393.3449899999996</v>
      </c>
      <c r="AJ46" s="156">
        <v>10049.225910000001</v>
      </c>
      <c r="AK46" s="156">
        <v>9596.1424600000009</v>
      </c>
      <c r="AL46" s="156">
        <v>12725.813479999999</v>
      </c>
      <c r="AM46" s="156">
        <v>9844.1747299999988</v>
      </c>
      <c r="AN46" s="156">
        <v>9936.5825700000005</v>
      </c>
      <c r="AO46" s="156">
        <v>9653.8388300000006</v>
      </c>
      <c r="AP46" s="156">
        <v>13479.0386</v>
      </c>
      <c r="AQ46" s="156">
        <v>9786.9922199999983</v>
      </c>
      <c r="AR46" s="156">
        <v>10369.945809999999</v>
      </c>
      <c r="AS46" s="156">
        <v>10550.339690000001</v>
      </c>
      <c r="AT46" s="156">
        <v>14169.360119999998</v>
      </c>
      <c r="AU46" s="156">
        <v>10573.101789999997</v>
      </c>
      <c r="AV46" s="156">
        <v>11081.19152</v>
      </c>
      <c r="AW46" s="156">
        <v>10148.687850000004</v>
      </c>
      <c r="AX46" s="156">
        <v>14364.519470000001</v>
      </c>
      <c r="AY46" s="156">
        <v>10589.124780000002</v>
      </c>
      <c r="AZ46" s="156">
        <v>11347.36443</v>
      </c>
      <c r="BA46" s="156">
        <v>11136.544790000002</v>
      </c>
      <c r="BB46" s="156">
        <v>14990.801459999999</v>
      </c>
      <c r="BC46" s="156">
        <v>11532.45513</v>
      </c>
      <c r="BD46" s="156">
        <v>12272.890789999999</v>
      </c>
      <c r="BE46" s="156">
        <v>12143.663829999998</v>
      </c>
      <c r="BF46" s="156">
        <v>15759.61282</v>
      </c>
      <c r="BG46" s="156">
        <v>10399.017830000001</v>
      </c>
      <c r="BH46" s="156">
        <v>1469.9545200000005</v>
      </c>
      <c r="BI46" s="156">
        <v>7047.3823599999996</v>
      </c>
      <c r="BJ46" s="156">
        <v>15327.1122</v>
      </c>
      <c r="BK46" s="156">
        <v>8616.2428700000019</v>
      </c>
      <c r="BL46" s="156">
        <v>11910.00064</v>
      </c>
      <c r="BM46" s="156">
        <v>14274.383439999998</v>
      </c>
      <c r="BN46" s="156">
        <v>19839.719009999997</v>
      </c>
      <c r="BO46" s="156">
        <v>15234.948860000002</v>
      </c>
      <c r="BP46" s="156">
        <v>17192.226780000005</v>
      </c>
      <c r="BQ46" s="156">
        <v>16804.319059999998</v>
      </c>
      <c r="BR46" s="156">
        <v>22192.581619999997</v>
      </c>
      <c r="BS46" s="22">
        <v>16686.320500000002</v>
      </c>
      <c r="BT46" s="22">
        <v>17913.43607</v>
      </c>
      <c r="BU46" s="22">
        <v>16865.339500000006</v>
      </c>
      <c r="BV46" s="22">
        <v>22663.22436</v>
      </c>
      <c r="BW46" s="22">
        <v>16018.783219999999</v>
      </c>
      <c r="BX46" s="22">
        <v>16896.12588</v>
      </c>
      <c r="BY46" s="147">
        <v>17419.526100000003</v>
      </c>
      <c r="BZ46" s="147">
        <v>22535.052760000002</v>
      </c>
      <c r="CA46" s="392">
        <v>17168.437580000002</v>
      </c>
      <c r="CB46" s="392">
        <v>19149.702839999994</v>
      </c>
      <c r="CC46" s="392">
        <v>18253.76945</v>
      </c>
      <c r="CD46" s="392">
        <v>26784.597089999996</v>
      </c>
      <c r="CE46" s="22"/>
      <c r="CF46" s="13">
        <f t="shared" si="37"/>
        <v>0</v>
      </c>
      <c r="CG46" s="13">
        <f t="shared" si="38"/>
        <v>0</v>
      </c>
      <c r="CH46" s="13">
        <f t="shared" si="39"/>
        <v>0</v>
      </c>
      <c r="CI46" s="13">
        <f t="shared" si="40"/>
        <v>0</v>
      </c>
      <c r="CJ46" s="13">
        <f t="shared" si="41"/>
        <v>0</v>
      </c>
      <c r="CK46" s="13">
        <f t="shared" si="42"/>
        <v>6972.4946900000014</v>
      </c>
      <c r="CL46" s="13">
        <f t="shared" si="43"/>
        <v>35553.770950000006</v>
      </c>
      <c r="CM46" s="13">
        <f t="shared" si="44"/>
        <v>37687.157640000005</v>
      </c>
      <c r="CN46" s="13">
        <f t="shared" si="45"/>
        <v>41764.526839999999</v>
      </c>
      <c r="CO46" s="13">
        <f t="shared" si="46"/>
        <v>42913.634729999998</v>
      </c>
      <c r="CP46" s="13">
        <f t="shared" si="47"/>
        <v>44876.637839999996</v>
      </c>
      <c r="CQ46" s="13">
        <f t="shared" si="48"/>
        <v>46167.500630000002</v>
      </c>
      <c r="CR46" s="13">
        <f t="shared" si="49"/>
        <v>48063.835460000002</v>
      </c>
      <c r="CS46" s="13">
        <f t="shared" si="50"/>
        <v>51708.62257</v>
      </c>
      <c r="CT46" s="13">
        <f t="shared" si="51"/>
        <v>34243.466910000003</v>
      </c>
      <c r="CU46" s="13">
        <f t="shared" si="52"/>
        <v>54640.345959999991</v>
      </c>
      <c r="CV46" s="13">
        <f t="shared" si="53"/>
        <v>71424.076320000007</v>
      </c>
      <c r="CW46" s="13">
        <f t="shared" si="54"/>
        <v>74128.320429999992</v>
      </c>
      <c r="CX46" s="13">
        <f t="shared" si="55"/>
        <v>72869.487959999999</v>
      </c>
      <c r="CY46" s="13">
        <f t="shared" si="56"/>
        <v>81356.506959999999</v>
      </c>
    </row>
    <row r="47" spans="2:103" outlineLevel="1">
      <c r="B47" s="12" t="str">
        <f>IF(Portfolio!$CE$3=SOURCE!$A$1,SOURCE!D252,SOURCE!E252)</f>
        <v>JundiaíShopping</v>
      </c>
      <c r="C47" s="156">
        <v>0</v>
      </c>
      <c r="D47" s="156">
        <v>0</v>
      </c>
      <c r="E47" s="156">
        <v>0</v>
      </c>
      <c r="F47" s="156">
        <v>0</v>
      </c>
      <c r="G47" s="156">
        <v>0</v>
      </c>
      <c r="H47" s="156">
        <v>0</v>
      </c>
      <c r="I47" s="156">
        <v>0</v>
      </c>
      <c r="J47" s="156">
        <v>0</v>
      </c>
      <c r="K47" s="156">
        <v>0</v>
      </c>
      <c r="L47" s="156">
        <v>0</v>
      </c>
      <c r="M47" s="156">
        <v>0</v>
      </c>
      <c r="N47" s="156">
        <v>0</v>
      </c>
      <c r="O47" s="156">
        <v>0</v>
      </c>
      <c r="P47" s="156">
        <v>0</v>
      </c>
      <c r="Q47" s="156">
        <v>0</v>
      </c>
      <c r="R47" s="156">
        <v>0</v>
      </c>
      <c r="S47" s="156">
        <v>0</v>
      </c>
      <c r="T47" s="156">
        <v>0</v>
      </c>
      <c r="U47" s="156">
        <v>0</v>
      </c>
      <c r="V47" s="156">
        <v>0</v>
      </c>
      <c r="W47" s="156">
        <v>0</v>
      </c>
      <c r="X47" s="156">
        <v>0</v>
      </c>
      <c r="Y47" s="156">
        <v>0</v>
      </c>
      <c r="Z47" s="156">
        <v>0</v>
      </c>
      <c r="AA47" s="156">
        <v>0</v>
      </c>
      <c r="AB47" s="156">
        <v>0</v>
      </c>
      <c r="AC47" s="156">
        <v>0</v>
      </c>
      <c r="AD47" s="156">
        <v>7464.4042200000004</v>
      </c>
      <c r="AE47" s="156">
        <v>6261.5641999999998</v>
      </c>
      <c r="AF47" s="156">
        <v>6469.4893200000006</v>
      </c>
      <c r="AG47" s="156">
        <v>6776.7867400000005</v>
      </c>
      <c r="AH47" s="156">
        <v>9037.4266500000012</v>
      </c>
      <c r="AI47" s="156">
        <v>6264.7802599999995</v>
      </c>
      <c r="AJ47" s="156">
        <v>7044.2581399999999</v>
      </c>
      <c r="AK47" s="156">
        <v>6787.6648500000001</v>
      </c>
      <c r="AL47" s="156">
        <v>10048.137570000001</v>
      </c>
      <c r="AM47" s="156">
        <v>7367.1542900000013</v>
      </c>
      <c r="AN47" s="156">
        <v>8004.6335799999979</v>
      </c>
      <c r="AO47" s="156">
        <v>7249.9220999999998</v>
      </c>
      <c r="AP47" s="156">
        <v>9873.9611100000002</v>
      </c>
      <c r="AQ47" s="156">
        <v>6482.5824399999992</v>
      </c>
      <c r="AR47" s="156">
        <v>7032.8640000000005</v>
      </c>
      <c r="AS47" s="156">
        <v>6401.366659999997</v>
      </c>
      <c r="AT47" s="156">
        <v>10304.741569999998</v>
      </c>
      <c r="AU47" s="156">
        <v>7155.9293399999997</v>
      </c>
      <c r="AV47" s="156">
        <v>8382.5167699999984</v>
      </c>
      <c r="AW47" s="156">
        <v>7351.5246899999993</v>
      </c>
      <c r="AX47" s="156">
        <v>10368.266460000001</v>
      </c>
      <c r="AY47" s="156">
        <v>6997.5925299999999</v>
      </c>
      <c r="AZ47" s="156">
        <v>7968.8776999999991</v>
      </c>
      <c r="BA47" s="156">
        <v>7724.6894200000006</v>
      </c>
      <c r="BB47" s="156">
        <v>10720.789129999997</v>
      </c>
      <c r="BC47" s="156">
        <v>7736.2325800000008</v>
      </c>
      <c r="BD47" s="156">
        <v>8732.370399999998</v>
      </c>
      <c r="BE47" s="156">
        <v>8555.2695100000001</v>
      </c>
      <c r="BF47" s="156">
        <v>11030.16984</v>
      </c>
      <c r="BG47" s="156">
        <v>7262.5477100000007</v>
      </c>
      <c r="BH47" s="156">
        <v>1370.6212000000003</v>
      </c>
      <c r="BI47" s="156">
        <v>4223.8794100000005</v>
      </c>
      <c r="BJ47" s="156">
        <v>11103.449929999999</v>
      </c>
      <c r="BK47" s="156">
        <v>6299.9764600000008</v>
      </c>
      <c r="BL47" s="156">
        <v>8843.5119699999996</v>
      </c>
      <c r="BM47" s="156">
        <v>10485.798920000001</v>
      </c>
      <c r="BN47" s="156">
        <v>15271.323209999997</v>
      </c>
      <c r="BO47" s="156">
        <v>12516.529430000002</v>
      </c>
      <c r="BP47" s="156">
        <v>12842.616950000001</v>
      </c>
      <c r="BQ47" s="156">
        <v>12699.906860000001</v>
      </c>
      <c r="BR47" s="156">
        <v>17031.938529999999</v>
      </c>
      <c r="BS47" s="22">
        <v>12822.762439999997</v>
      </c>
      <c r="BT47" s="22">
        <v>13478.888860000001</v>
      </c>
      <c r="BU47" s="22">
        <v>13192.96205</v>
      </c>
      <c r="BV47" s="22">
        <v>17469.70577</v>
      </c>
      <c r="BW47" s="22">
        <v>13031.83992</v>
      </c>
      <c r="BX47" s="22">
        <v>13855.730560000002</v>
      </c>
      <c r="BY47" s="147">
        <v>13270.66813</v>
      </c>
      <c r="BZ47" s="147">
        <v>17175.543180000001</v>
      </c>
      <c r="CA47" s="392">
        <v>10169.451499999997</v>
      </c>
      <c r="CB47" s="392">
        <v>10740.941749999998</v>
      </c>
      <c r="CC47" s="392">
        <v>11296.034979999999</v>
      </c>
      <c r="CD47" s="392">
        <v>14763.483100000001</v>
      </c>
      <c r="CE47" s="22"/>
      <c r="CF47" s="13">
        <f t="shared" si="37"/>
        <v>0</v>
      </c>
      <c r="CG47" s="13">
        <f t="shared" si="38"/>
        <v>0</v>
      </c>
      <c r="CH47" s="13">
        <f t="shared" si="39"/>
        <v>0</v>
      </c>
      <c r="CI47" s="13">
        <f t="shared" si="40"/>
        <v>0</v>
      </c>
      <c r="CJ47" s="13">
        <f t="shared" si="41"/>
        <v>0</v>
      </c>
      <c r="CK47" s="13">
        <f t="shared" si="42"/>
        <v>0</v>
      </c>
      <c r="CL47" s="13">
        <f t="shared" si="43"/>
        <v>7464.4042200000004</v>
      </c>
      <c r="CM47" s="13">
        <f t="shared" si="44"/>
        <v>28545.266910000002</v>
      </c>
      <c r="CN47" s="13">
        <f t="shared" si="45"/>
        <v>30144.840819999998</v>
      </c>
      <c r="CO47" s="13">
        <f t="shared" si="46"/>
        <v>32495.67108</v>
      </c>
      <c r="CP47" s="13">
        <f t="shared" si="47"/>
        <v>30221.554669999994</v>
      </c>
      <c r="CQ47" s="13">
        <f t="shared" si="48"/>
        <v>33258.237259999994</v>
      </c>
      <c r="CR47" s="13">
        <f t="shared" si="49"/>
        <v>33411.948779999999</v>
      </c>
      <c r="CS47" s="13">
        <f t="shared" si="50"/>
        <v>36054.042330000004</v>
      </c>
      <c r="CT47" s="13">
        <f t="shared" si="51"/>
        <v>23960.498250000001</v>
      </c>
      <c r="CU47" s="13">
        <f t="shared" si="52"/>
        <v>40900.610560000001</v>
      </c>
      <c r="CV47" s="13">
        <f t="shared" si="53"/>
        <v>55090.991770000008</v>
      </c>
      <c r="CW47" s="13">
        <f t="shared" si="54"/>
        <v>56964.31912</v>
      </c>
      <c r="CX47" s="13">
        <f t="shared" si="55"/>
        <v>57333.781790000001</v>
      </c>
      <c r="CY47" s="13">
        <f t="shared" si="56"/>
        <v>46969.911329999988</v>
      </c>
    </row>
    <row r="48" spans="2:103" outlineLevel="1">
      <c r="B48" s="12" t="str">
        <f>IF(Portfolio!$CE$3=SOURCE!$A$1,SOURCE!D253,SOURCE!E253)</f>
        <v>ParkShoppingCampoGrande</v>
      </c>
      <c r="C48" s="156">
        <v>0</v>
      </c>
      <c r="D48" s="156">
        <v>0</v>
      </c>
      <c r="E48" s="156">
        <v>0</v>
      </c>
      <c r="F48" s="156">
        <v>0</v>
      </c>
      <c r="G48" s="156">
        <v>0</v>
      </c>
      <c r="H48" s="156">
        <v>0</v>
      </c>
      <c r="I48" s="156">
        <v>0</v>
      </c>
      <c r="J48" s="156">
        <v>0</v>
      </c>
      <c r="K48" s="156">
        <v>0</v>
      </c>
      <c r="L48" s="156">
        <v>0</v>
      </c>
      <c r="M48" s="156">
        <v>0</v>
      </c>
      <c r="N48" s="156">
        <v>0</v>
      </c>
      <c r="O48" s="156">
        <v>0</v>
      </c>
      <c r="P48" s="156">
        <v>0</v>
      </c>
      <c r="Q48" s="156">
        <v>0</v>
      </c>
      <c r="R48" s="156">
        <v>0</v>
      </c>
      <c r="S48" s="156">
        <v>0</v>
      </c>
      <c r="T48" s="156">
        <v>0</v>
      </c>
      <c r="U48" s="156">
        <v>0</v>
      </c>
      <c r="V48" s="156">
        <v>0</v>
      </c>
      <c r="W48" s="156">
        <v>0</v>
      </c>
      <c r="X48" s="156">
        <v>0</v>
      </c>
      <c r="Y48" s="156">
        <v>0</v>
      </c>
      <c r="Z48" s="156">
        <v>0</v>
      </c>
      <c r="AA48" s="156">
        <v>0</v>
      </c>
      <c r="AB48" s="156">
        <v>0</v>
      </c>
      <c r="AC48" s="156">
        <v>0</v>
      </c>
      <c r="AD48" s="156">
        <v>5179.3535100000017</v>
      </c>
      <c r="AE48" s="156">
        <v>7484.8941700000005</v>
      </c>
      <c r="AF48" s="156">
        <v>7206.3832099999991</v>
      </c>
      <c r="AG48" s="156">
        <v>7270.6289100000004</v>
      </c>
      <c r="AH48" s="156">
        <v>9750.1351200000008</v>
      </c>
      <c r="AI48" s="156">
        <v>7260.0726300000006</v>
      </c>
      <c r="AJ48" s="156">
        <v>7616.2395900000001</v>
      </c>
      <c r="AK48" s="156">
        <v>7058.1511799999998</v>
      </c>
      <c r="AL48" s="156">
        <v>10231.907740000002</v>
      </c>
      <c r="AM48" s="156">
        <v>7953.8359999999984</v>
      </c>
      <c r="AN48" s="156">
        <v>7927.1344400000007</v>
      </c>
      <c r="AO48" s="156">
        <v>7678.0039500000003</v>
      </c>
      <c r="AP48" s="156">
        <v>10454.217210000001</v>
      </c>
      <c r="AQ48" s="156">
        <v>8144.3803399999997</v>
      </c>
      <c r="AR48" s="156">
        <v>7848.3287300000002</v>
      </c>
      <c r="AS48" s="156">
        <v>8143.4317399999982</v>
      </c>
      <c r="AT48" s="156">
        <v>10902.192900000002</v>
      </c>
      <c r="AU48" s="156">
        <v>8838.5832800000007</v>
      </c>
      <c r="AV48" s="156">
        <v>8540.1796400000003</v>
      </c>
      <c r="AW48" s="156">
        <v>8055.2208600000013</v>
      </c>
      <c r="AX48" s="156">
        <v>10135.205219999998</v>
      </c>
      <c r="AY48" s="156">
        <v>8227.3065999999999</v>
      </c>
      <c r="AZ48" s="156">
        <v>8399.2229699999989</v>
      </c>
      <c r="BA48" s="156">
        <v>8376.0709600000009</v>
      </c>
      <c r="BB48" s="156">
        <v>11214.473179999999</v>
      </c>
      <c r="BC48" s="156">
        <v>9060.6048900000005</v>
      </c>
      <c r="BD48" s="156">
        <v>9356.416409999998</v>
      </c>
      <c r="BE48" s="156">
        <v>9078.7904399999989</v>
      </c>
      <c r="BF48" s="156">
        <v>11202.179509999998</v>
      </c>
      <c r="BG48" s="156">
        <v>8169.5298900000007</v>
      </c>
      <c r="BH48" s="156">
        <v>2097.6899899999999</v>
      </c>
      <c r="BI48" s="156">
        <v>6687.9618700000001</v>
      </c>
      <c r="BJ48" s="156">
        <v>11360.868530000002</v>
      </c>
      <c r="BK48" s="156">
        <v>7505.6958500000001</v>
      </c>
      <c r="BL48" s="156">
        <v>8365.0450099999998</v>
      </c>
      <c r="BM48" s="156">
        <v>9583.1257299999997</v>
      </c>
      <c r="BN48" s="156">
        <v>13973.09</v>
      </c>
      <c r="BO48" s="156">
        <v>11457.085429999999</v>
      </c>
      <c r="BP48" s="156">
        <v>11816.703740000003</v>
      </c>
      <c r="BQ48" s="156">
        <v>11892.721879999999</v>
      </c>
      <c r="BR48" s="156">
        <v>14888.614590000001</v>
      </c>
      <c r="BS48" s="22">
        <v>11268.73049</v>
      </c>
      <c r="BT48" s="22">
        <v>11224.2505</v>
      </c>
      <c r="BU48" s="22">
        <v>11035.810629999998</v>
      </c>
      <c r="BV48" s="22">
        <v>14308.88955</v>
      </c>
      <c r="BW48" s="22">
        <v>10879.048280000001</v>
      </c>
      <c r="BX48" s="22">
        <v>11005.669609999997</v>
      </c>
      <c r="BY48" s="147">
        <v>11172.92576</v>
      </c>
      <c r="BZ48" s="147">
        <v>14479.838299999999</v>
      </c>
      <c r="CA48" s="392">
        <v>11064.715779999999</v>
      </c>
      <c r="CB48" s="392">
        <v>11653.31151</v>
      </c>
      <c r="CC48" s="392">
        <v>11388.467839999999</v>
      </c>
      <c r="CD48" s="392">
        <v>15733.44556</v>
      </c>
      <c r="CE48" s="22"/>
      <c r="CF48" s="13">
        <f t="shared" si="37"/>
        <v>0</v>
      </c>
      <c r="CG48" s="13">
        <f t="shared" si="38"/>
        <v>0</v>
      </c>
      <c r="CH48" s="13">
        <f t="shared" si="39"/>
        <v>0</v>
      </c>
      <c r="CI48" s="13">
        <f t="shared" si="40"/>
        <v>0</v>
      </c>
      <c r="CJ48" s="13">
        <f t="shared" si="41"/>
        <v>0</v>
      </c>
      <c r="CK48" s="13">
        <f t="shared" si="42"/>
        <v>0</v>
      </c>
      <c r="CL48" s="13">
        <f t="shared" si="43"/>
        <v>5179.3535100000017</v>
      </c>
      <c r="CM48" s="13">
        <f t="shared" si="44"/>
        <v>31712.041409999998</v>
      </c>
      <c r="CN48" s="13">
        <f t="shared" si="45"/>
        <v>32166.371140000003</v>
      </c>
      <c r="CO48" s="13">
        <f t="shared" si="46"/>
        <v>34013.191599999998</v>
      </c>
      <c r="CP48" s="13">
        <f t="shared" si="47"/>
        <v>35038.333709999999</v>
      </c>
      <c r="CQ48" s="13">
        <f t="shared" si="48"/>
        <v>35569.188999999998</v>
      </c>
      <c r="CR48" s="13">
        <f t="shared" si="49"/>
        <v>36217.073709999997</v>
      </c>
      <c r="CS48" s="13">
        <f t="shared" si="50"/>
        <v>38697.991249999992</v>
      </c>
      <c r="CT48" s="13">
        <f t="shared" si="51"/>
        <v>28316.050280000003</v>
      </c>
      <c r="CU48" s="13">
        <f t="shared" si="52"/>
        <v>39426.956590000002</v>
      </c>
      <c r="CV48" s="13">
        <f t="shared" si="53"/>
        <v>50055.125639999998</v>
      </c>
      <c r="CW48" s="13">
        <f t="shared" si="54"/>
        <v>47837.681169999996</v>
      </c>
      <c r="CX48" s="13">
        <f>SUM(BW48:BZ48)</f>
        <v>47537.481950000001</v>
      </c>
      <c r="CY48" s="13">
        <f t="shared" si="56"/>
        <v>49839.940689999996</v>
      </c>
    </row>
    <row r="49" spans="2:106" outlineLevel="1">
      <c r="B49" s="12" t="str">
        <f>IF(Portfolio!$CE$3=SOURCE!$A$1,SOURCE!D254,SOURCE!E254)</f>
        <v>VillageMall</v>
      </c>
      <c r="C49" s="156">
        <v>0</v>
      </c>
      <c r="D49" s="156">
        <v>0</v>
      </c>
      <c r="E49" s="156">
        <v>0</v>
      </c>
      <c r="F49" s="156">
        <v>0</v>
      </c>
      <c r="G49" s="156">
        <v>0</v>
      </c>
      <c r="H49" s="156">
        <v>0</v>
      </c>
      <c r="I49" s="156">
        <v>0</v>
      </c>
      <c r="J49" s="156">
        <v>0</v>
      </c>
      <c r="K49" s="156">
        <v>0</v>
      </c>
      <c r="L49" s="156">
        <v>0</v>
      </c>
      <c r="M49" s="156">
        <v>0</v>
      </c>
      <c r="N49" s="156">
        <v>0</v>
      </c>
      <c r="O49" s="156">
        <v>0</v>
      </c>
      <c r="P49" s="156">
        <v>0</v>
      </c>
      <c r="Q49" s="156">
        <v>0</v>
      </c>
      <c r="R49" s="156">
        <v>0</v>
      </c>
      <c r="S49" s="156">
        <v>0</v>
      </c>
      <c r="T49" s="156">
        <v>0</v>
      </c>
      <c r="U49" s="156">
        <v>0</v>
      </c>
      <c r="V49" s="156">
        <v>0</v>
      </c>
      <c r="W49" s="156">
        <v>0</v>
      </c>
      <c r="X49" s="156">
        <v>0</v>
      </c>
      <c r="Y49" s="156">
        <v>0</v>
      </c>
      <c r="Z49" s="156">
        <v>0</v>
      </c>
      <c r="AA49" s="156">
        <v>0</v>
      </c>
      <c r="AB49" s="156">
        <v>0</v>
      </c>
      <c r="AC49" s="156">
        <v>0</v>
      </c>
      <c r="AD49" s="156">
        <v>3135.7049799999995</v>
      </c>
      <c r="AE49" s="156">
        <v>6015.885119999999</v>
      </c>
      <c r="AF49" s="156">
        <v>6076.484989999999</v>
      </c>
      <c r="AG49" s="156">
        <v>5943.1573199999993</v>
      </c>
      <c r="AH49" s="156">
        <v>9124.6455500000011</v>
      </c>
      <c r="AI49" s="156">
        <v>6077.8104499999981</v>
      </c>
      <c r="AJ49" s="156">
        <v>8879.2663100000009</v>
      </c>
      <c r="AK49" s="156">
        <v>9074.2122999999992</v>
      </c>
      <c r="AL49" s="156">
        <v>10791.16914</v>
      </c>
      <c r="AM49" s="156">
        <v>8718.7632600000015</v>
      </c>
      <c r="AN49" s="156">
        <v>8233.8197300000011</v>
      </c>
      <c r="AO49" s="156">
        <v>7607.0692300000001</v>
      </c>
      <c r="AP49" s="156">
        <v>10783.76158</v>
      </c>
      <c r="AQ49" s="156">
        <v>7785.4290600000004</v>
      </c>
      <c r="AR49" s="156">
        <v>7835.3825999999999</v>
      </c>
      <c r="AS49" s="156">
        <v>8160.0841100000007</v>
      </c>
      <c r="AT49" s="156">
        <v>10704.430039999999</v>
      </c>
      <c r="AU49" s="156">
        <v>7547.4201700000003</v>
      </c>
      <c r="AV49" s="156">
        <v>8206.12363</v>
      </c>
      <c r="AW49" s="156">
        <v>7330.4137900000005</v>
      </c>
      <c r="AX49" s="156">
        <v>10001.45355</v>
      </c>
      <c r="AY49" s="156">
        <v>7532.8801099999982</v>
      </c>
      <c r="AZ49" s="156">
        <v>7712.0873700000002</v>
      </c>
      <c r="BA49" s="156">
        <v>7391.2515100000001</v>
      </c>
      <c r="BB49" s="156">
        <v>10110.464260000001</v>
      </c>
      <c r="BC49" s="156">
        <v>7375.6552599999977</v>
      </c>
      <c r="BD49" s="156">
        <v>7829.9624000000003</v>
      </c>
      <c r="BE49" s="156">
        <v>7091.7325500000006</v>
      </c>
      <c r="BF49" s="156">
        <v>9557.860349999999</v>
      </c>
      <c r="BG49" s="156">
        <v>5921.9235899999985</v>
      </c>
      <c r="BH49" s="156">
        <v>1898.9731499999998</v>
      </c>
      <c r="BI49" s="156">
        <v>5688.3555799999995</v>
      </c>
      <c r="BJ49" s="156">
        <v>11947.175870000001</v>
      </c>
      <c r="BK49" s="156">
        <v>7678.5471699999989</v>
      </c>
      <c r="BL49" s="156">
        <v>10488.529140000001</v>
      </c>
      <c r="BM49" s="156">
        <v>10000.437179999999</v>
      </c>
      <c r="BN49" s="156">
        <v>14715.026149999998</v>
      </c>
      <c r="BO49" s="156">
        <v>11309.945309999999</v>
      </c>
      <c r="BP49" s="156">
        <v>13730.599819999999</v>
      </c>
      <c r="BQ49" s="156">
        <v>12502.537699999999</v>
      </c>
      <c r="BR49" s="156">
        <v>16164.617829999997</v>
      </c>
      <c r="BS49" s="22">
        <v>13864.892620000001</v>
      </c>
      <c r="BT49" s="22">
        <v>14314.416730000001</v>
      </c>
      <c r="BU49" s="22">
        <v>14296.519420000002</v>
      </c>
      <c r="BV49" s="22">
        <v>17803.467990000001</v>
      </c>
      <c r="BW49" s="22">
        <v>14118.91036</v>
      </c>
      <c r="BX49" s="22">
        <v>14644.748960000001</v>
      </c>
      <c r="BY49" s="147">
        <v>15042.42193</v>
      </c>
      <c r="BZ49" s="147">
        <v>19020.80962</v>
      </c>
      <c r="CA49" s="392">
        <v>14454.58929</v>
      </c>
      <c r="CB49" s="392">
        <v>16781.04264</v>
      </c>
      <c r="CC49" s="392">
        <v>16819.099160000002</v>
      </c>
      <c r="CD49" s="392">
        <v>21619.060289999998</v>
      </c>
      <c r="CE49" s="22"/>
      <c r="CF49" s="13">
        <f t="shared" si="37"/>
        <v>0</v>
      </c>
      <c r="CG49" s="13">
        <f t="shared" si="38"/>
        <v>0</v>
      </c>
      <c r="CH49" s="13">
        <f t="shared" si="39"/>
        <v>0</v>
      </c>
      <c r="CI49" s="13">
        <f t="shared" si="40"/>
        <v>0</v>
      </c>
      <c r="CJ49" s="13">
        <f t="shared" si="41"/>
        <v>0</v>
      </c>
      <c r="CK49" s="13">
        <f t="shared" si="42"/>
        <v>0</v>
      </c>
      <c r="CL49" s="13">
        <f t="shared" si="43"/>
        <v>3135.7049799999995</v>
      </c>
      <c r="CM49" s="13">
        <f t="shared" si="44"/>
        <v>27160.172979999999</v>
      </c>
      <c r="CN49" s="13">
        <f t="shared" si="45"/>
        <v>34822.458200000001</v>
      </c>
      <c r="CO49" s="13">
        <f t="shared" si="46"/>
        <v>35343.413800000002</v>
      </c>
      <c r="CP49" s="13">
        <f t="shared" si="47"/>
        <v>34485.325809999995</v>
      </c>
      <c r="CQ49" s="13">
        <f t="shared" si="48"/>
        <v>33085.411139999997</v>
      </c>
      <c r="CR49" s="13">
        <f t="shared" si="49"/>
        <v>32746.683250000002</v>
      </c>
      <c r="CS49" s="13">
        <f t="shared" si="50"/>
        <v>31855.210559999996</v>
      </c>
      <c r="CT49" s="13">
        <f t="shared" si="51"/>
        <v>25456.428189999999</v>
      </c>
      <c r="CU49" s="13">
        <f t="shared" si="52"/>
        <v>42882.539639999995</v>
      </c>
      <c r="CV49" s="13">
        <f t="shared" si="53"/>
        <v>53707.700659999995</v>
      </c>
      <c r="CW49" s="13">
        <f t="shared" si="54"/>
        <v>60279.296760000012</v>
      </c>
      <c r="CX49" s="13">
        <f t="shared" si="55"/>
        <v>62826.890870000003</v>
      </c>
      <c r="CY49" s="13">
        <f t="shared" si="56"/>
        <v>69673.791379999995</v>
      </c>
      <c r="CZ49" s="281"/>
      <c r="DA49" s="281"/>
      <c r="DB49" s="265"/>
    </row>
    <row r="50" spans="2:106" outlineLevel="1">
      <c r="B50" s="12" t="str">
        <f>IF(Portfolio!$CE$3=SOURCE!$A$1,SOURCE!D255,SOURCE!E255)</f>
        <v>Parque Shopping Maceió</v>
      </c>
      <c r="C50" s="156">
        <v>0</v>
      </c>
      <c r="D50" s="156">
        <v>0</v>
      </c>
      <c r="E50" s="156">
        <v>0</v>
      </c>
      <c r="F50" s="156">
        <v>0</v>
      </c>
      <c r="G50" s="156">
        <v>0</v>
      </c>
      <c r="H50" s="156">
        <v>0</v>
      </c>
      <c r="I50" s="156">
        <v>0</v>
      </c>
      <c r="J50" s="156">
        <v>0</v>
      </c>
      <c r="K50" s="156">
        <v>0</v>
      </c>
      <c r="L50" s="156">
        <v>0</v>
      </c>
      <c r="M50" s="156">
        <v>0</v>
      </c>
      <c r="N50" s="156">
        <v>0</v>
      </c>
      <c r="O50" s="156">
        <v>0</v>
      </c>
      <c r="P50" s="156">
        <v>0</v>
      </c>
      <c r="Q50" s="156">
        <v>0</v>
      </c>
      <c r="R50" s="156">
        <v>0</v>
      </c>
      <c r="S50" s="156">
        <v>0</v>
      </c>
      <c r="T50" s="156">
        <v>0</v>
      </c>
      <c r="U50" s="156">
        <v>0</v>
      </c>
      <c r="V50" s="156">
        <v>0</v>
      </c>
      <c r="W50" s="156">
        <v>0</v>
      </c>
      <c r="X50" s="156">
        <v>0</v>
      </c>
      <c r="Y50" s="156">
        <v>0</v>
      </c>
      <c r="Z50" s="156">
        <v>0</v>
      </c>
      <c r="AA50" s="156">
        <v>0</v>
      </c>
      <c r="AB50" s="156">
        <v>0</v>
      </c>
      <c r="AC50" s="156">
        <v>0</v>
      </c>
      <c r="AD50" s="156">
        <v>0</v>
      </c>
      <c r="AE50" s="156">
        <v>0</v>
      </c>
      <c r="AF50" s="156">
        <v>0</v>
      </c>
      <c r="AG50" s="156">
        <v>0</v>
      </c>
      <c r="AH50" s="156">
        <v>1173.1849299999999</v>
      </c>
      <c r="AI50" s="156">
        <v>2339.4856650000002</v>
      </c>
      <c r="AJ50" s="156">
        <v>2373.2061399999998</v>
      </c>
      <c r="AK50" s="156">
        <v>2652.2136700000001</v>
      </c>
      <c r="AL50" s="156">
        <v>3368.7884850000005</v>
      </c>
      <c r="AM50" s="156">
        <v>2893.1931150000009</v>
      </c>
      <c r="AN50" s="156">
        <v>2922.4485049999985</v>
      </c>
      <c r="AO50" s="156">
        <v>3029.9864249999996</v>
      </c>
      <c r="AP50" s="156">
        <v>4077.6313150000005</v>
      </c>
      <c r="AQ50" s="156">
        <v>3078.6354349999997</v>
      </c>
      <c r="AR50" s="156">
        <v>3141.7424649999998</v>
      </c>
      <c r="AS50" s="156">
        <v>3063.9162800000004</v>
      </c>
      <c r="AT50" s="156">
        <v>4312.3905199999999</v>
      </c>
      <c r="AU50" s="156">
        <v>3254.3075199999998</v>
      </c>
      <c r="AV50" s="156">
        <v>3294.9991550000004</v>
      </c>
      <c r="AW50" s="156">
        <v>3428.0875499999997</v>
      </c>
      <c r="AX50" s="156">
        <v>4335.0511399999996</v>
      </c>
      <c r="AY50" s="156">
        <v>3793.4826000000003</v>
      </c>
      <c r="AZ50" s="156">
        <v>3681.3607400000001</v>
      </c>
      <c r="BA50" s="156">
        <v>3684.5847050000002</v>
      </c>
      <c r="BB50" s="156">
        <v>5134.6277049999999</v>
      </c>
      <c r="BC50" s="156">
        <v>3951.3751400000006</v>
      </c>
      <c r="BD50" s="156">
        <v>3956.4240800000011</v>
      </c>
      <c r="BE50" s="156">
        <v>4130.9919200000004</v>
      </c>
      <c r="BF50" s="156">
        <v>5372.1868850000001</v>
      </c>
      <c r="BG50" s="156">
        <v>4210.8842500000001</v>
      </c>
      <c r="BH50" s="156">
        <v>-270.58065500000004</v>
      </c>
      <c r="BI50" s="156">
        <v>2412.240064999999</v>
      </c>
      <c r="BJ50" s="156">
        <v>5089.0077650000003</v>
      </c>
      <c r="BK50" s="156">
        <v>3922.0901150000004</v>
      </c>
      <c r="BL50" s="156">
        <v>3664.6206349999984</v>
      </c>
      <c r="BM50" s="156">
        <v>4522.9792900000029</v>
      </c>
      <c r="BN50" s="156">
        <v>6530.9037850000013</v>
      </c>
      <c r="BO50" s="156">
        <v>5352.7827100000013</v>
      </c>
      <c r="BP50" s="156">
        <v>5608.0162449999971</v>
      </c>
      <c r="BQ50" s="156">
        <v>5980.0269450000042</v>
      </c>
      <c r="BR50" s="156">
        <v>7663.7684049999953</v>
      </c>
      <c r="BS50" s="22">
        <v>5992.8794900000021</v>
      </c>
      <c r="BT50" s="22">
        <v>6417.8125900000005</v>
      </c>
      <c r="BU50" s="22">
        <v>6146.5942650000006</v>
      </c>
      <c r="BV50" s="22">
        <v>8187.9495499999994</v>
      </c>
      <c r="BW50" s="22">
        <v>6387.6761100000003</v>
      </c>
      <c r="BX50" s="22">
        <v>6624.5867299999991</v>
      </c>
      <c r="BY50" s="147">
        <v>6563.7561799999994</v>
      </c>
      <c r="BZ50" s="147">
        <v>8979.2484999999997</v>
      </c>
      <c r="CA50" s="392">
        <v>7158.8703700000005</v>
      </c>
      <c r="CB50" s="392">
        <v>7225.6481499999991</v>
      </c>
      <c r="CC50" s="392">
        <v>7206.5336899999993</v>
      </c>
      <c r="CD50" s="392">
        <v>10075.409750000001</v>
      </c>
      <c r="CE50" s="22"/>
      <c r="CF50" s="13">
        <f t="shared" si="37"/>
        <v>0</v>
      </c>
      <c r="CG50" s="13">
        <f t="shared" si="38"/>
        <v>0</v>
      </c>
      <c r="CH50" s="13">
        <f t="shared" si="39"/>
        <v>0</v>
      </c>
      <c r="CI50" s="13">
        <f t="shared" si="40"/>
        <v>0</v>
      </c>
      <c r="CJ50" s="13">
        <f t="shared" si="41"/>
        <v>0</v>
      </c>
      <c r="CK50" s="13">
        <f t="shared" si="42"/>
        <v>0</v>
      </c>
      <c r="CL50" s="13">
        <f t="shared" si="43"/>
        <v>0</v>
      </c>
      <c r="CM50" s="13">
        <f t="shared" si="44"/>
        <v>1173.1849299999999</v>
      </c>
      <c r="CN50" s="13">
        <f t="shared" si="45"/>
        <v>10733.693960000001</v>
      </c>
      <c r="CO50" s="13">
        <f t="shared" si="46"/>
        <v>12923.25936</v>
      </c>
      <c r="CP50" s="13">
        <f t="shared" si="47"/>
        <v>13596.684700000002</v>
      </c>
      <c r="CQ50" s="13">
        <f t="shared" si="48"/>
        <v>14312.445365</v>
      </c>
      <c r="CR50" s="13">
        <f t="shared" si="49"/>
        <v>16294.05575</v>
      </c>
      <c r="CS50" s="13">
        <f t="shared" si="50"/>
        <v>17410.978025</v>
      </c>
      <c r="CT50" s="13">
        <f t="shared" si="51"/>
        <v>11441.551425</v>
      </c>
      <c r="CU50" s="13">
        <f t="shared" si="52"/>
        <v>18640.593825000004</v>
      </c>
      <c r="CV50" s="13">
        <f t="shared" si="53"/>
        <v>24604.594304999999</v>
      </c>
      <c r="CW50" s="13">
        <f t="shared" si="54"/>
        <v>26745.235895000005</v>
      </c>
      <c r="CX50" s="13">
        <f t="shared" si="55"/>
        <v>28555.267520000001</v>
      </c>
      <c r="CY50" s="13">
        <f t="shared" si="56"/>
        <v>31666.461960000001</v>
      </c>
      <c r="DA50" s="281"/>
    </row>
    <row r="51" spans="2:106" s="12" customFormat="1" outlineLevel="1">
      <c r="B51" s="90" t="str">
        <f>IF(Portfolio!$CE$3=SOURCE!$A$1,SOURCE!D256,SOURCE!E256)</f>
        <v>ParkShopping Canoas</v>
      </c>
      <c r="C51" s="156">
        <v>0</v>
      </c>
      <c r="D51" s="156">
        <v>0</v>
      </c>
      <c r="E51" s="156">
        <v>0</v>
      </c>
      <c r="F51" s="156">
        <v>0</v>
      </c>
      <c r="G51" s="156">
        <v>0</v>
      </c>
      <c r="H51" s="156">
        <v>0</v>
      </c>
      <c r="I51" s="156">
        <v>0</v>
      </c>
      <c r="J51" s="156">
        <v>0</v>
      </c>
      <c r="K51" s="156">
        <v>0</v>
      </c>
      <c r="L51" s="156">
        <v>0</v>
      </c>
      <c r="M51" s="156">
        <v>0</v>
      </c>
      <c r="N51" s="156">
        <v>0</v>
      </c>
      <c r="O51" s="156">
        <v>0</v>
      </c>
      <c r="P51" s="156">
        <v>0</v>
      </c>
      <c r="Q51" s="156">
        <v>0</v>
      </c>
      <c r="R51" s="156">
        <v>0</v>
      </c>
      <c r="S51" s="156">
        <v>0</v>
      </c>
      <c r="T51" s="156">
        <v>0</v>
      </c>
      <c r="U51" s="156">
        <v>0</v>
      </c>
      <c r="V51" s="156">
        <v>0</v>
      </c>
      <c r="W51" s="156">
        <v>0</v>
      </c>
      <c r="X51" s="156">
        <v>0</v>
      </c>
      <c r="Y51" s="156">
        <v>0</v>
      </c>
      <c r="Z51" s="156">
        <v>0</v>
      </c>
      <c r="AA51" s="156">
        <v>0</v>
      </c>
      <c r="AB51" s="156">
        <v>0</v>
      </c>
      <c r="AC51" s="156">
        <v>0</v>
      </c>
      <c r="AD51" s="156">
        <v>0</v>
      </c>
      <c r="AE51" s="156">
        <v>0</v>
      </c>
      <c r="AF51" s="156">
        <v>0</v>
      </c>
      <c r="AG51" s="156">
        <v>0</v>
      </c>
      <c r="AH51" s="156">
        <v>0</v>
      </c>
      <c r="AI51" s="156">
        <v>0</v>
      </c>
      <c r="AJ51" s="156">
        <v>0</v>
      </c>
      <c r="AK51" s="156">
        <v>0</v>
      </c>
      <c r="AL51" s="156">
        <v>0</v>
      </c>
      <c r="AM51" s="156">
        <v>0</v>
      </c>
      <c r="AN51" s="156">
        <v>0</v>
      </c>
      <c r="AO51" s="156">
        <v>0</v>
      </c>
      <c r="AP51" s="156">
        <v>0</v>
      </c>
      <c r="AQ51" s="156">
        <v>0</v>
      </c>
      <c r="AR51" s="156">
        <v>0</v>
      </c>
      <c r="AS51" s="156">
        <v>0</v>
      </c>
      <c r="AT51" s="156">
        <v>0</v>
      </c>
      <c r="AU51" s="156">
        <v>0</v>
      </c>
      <c r="AV51" s="156">
        <v>0</v>
      </c>
      <c r="AW51" s="156">
        <v>0</v>
      </c>
      <c r="AX51" s="156">
        <v>2997.1387500000001</v>
      </c>
      <c r="AY51" s="156">
        <v>4290.8657499999999</v>
      </c>
      <c r="AZ51" s="156">
        <v>3749.8861499999998</v>
      </c>
      <c r="BA51" s="156">
        <v>3985.9482199999993</v>
      </c>
      <c r="BB51" s="156">
        <v>5739.6393099999996</v>
      </c>
      <c r="BC51" s="156">
        <v>5162.8147199999985</v>
      </c>
      <c r="BD51" s="156">
        <v>4712.2553200000011</v>
      </c>
      <c r="BE51" s="156">
        <v>4542.795970000001</v>
      </c>
      <c r="BF51" s="156">
        <v>5779.9714700000004</v>
      </c>
      <c r="BG51" s="156">
        <v>4124.4554599999992</v>
      </c>
      <c r="BH51" s="156">
        <v>2282.1910600000001</v>
      </c>
      <c r="BI51" s="156">
        <v>1855.14273</v>
      </c>
      <c r="BJ51" s="156">
        <v>5449.7006100000008</v>
      </c>
      <c r="BK51" s="156">
        <v>3090.5890099999997</v>
      </c>
      <c r="BL51" s="156">
        <v>4431.34141</v>
      </c>
      <c r="BM51" s="156">
        <v>4909.0778099999998</v>
      </c>
      <c r="BN51" s="156">
        <v>8670.2267499999998</v>
      </c>
      <c r="BO51" s="156">
        <v>6357.2921200000001</v>
      </c>
      <c r="BP51" s="156">
        <v>6975.9830000000002</v>
      </c>
      <c r="BQ51" s="156">
        <v>7244.3523399999995</v>
      </c>
      <c r="BR51" s="156">
        <v>9939.3867200000004</v>
      </c>
      <c r="BS51" s="22">
        <v>7401.0265799999997</v>
      </c>
      <c r="BT51" s="22">
        <v>7743.7599499999997</v>
      </c>
      <c r="BU51" s="22">
        <v>7881.2322600000007</v>
      </c>
      <c r="BV51" s="22">
        <v>10928.216769999999</v>
      </c>
      <c r="BW51" s="22">
        <v>7663.6137199999985</v>
      </c>
      <c r="BX51" s="22">
        <v>7603.9400099999993</v>
      </c>
      <c r="BY51" s="147">
        <v>8679.7263599999987</v>
      </c>
      <c r="BZ51" s="147">
        <v>11346.499179999999</v>
      </c>
      <c r="CA51" s="392">
        <v>8488.6268299999974</v>
      </c>
      <c r="CB51" s="392">
        <v>8936.1417500000007</v>
      </c>
      <c r="CC51" s="392">
        <v>8518.3482199999999</v>
      </c>
      <c r="CD51" s="392">
        <v>12626.955099999999</v>
      </c>
      <c r="CE51" s="22"/>
      <c r="CF51" s="13">
        <f t="shared" si="37"/>
        <v>0</v>
      </c>
      <c r="CG51" s="13">
        <f t="shared" si="38"/>
        <v>0</v>
      </c>
      <c r="CH51" s="13">
        <f t="shared" si="39"/>
        <v>0</v>
      </c>
      <c r="CI51" s="13">
        <f t="shared" si="40"/>
        <v>0</v>
      </c>
      <c r="CJ51" s="13">
        <f t="shared" si="41"/>
        <v>0</v>
      </c>
      <c r="CK51" s="13">
        <f t="shared" si="42"/>
        <v>0</v>
      </c>
      <c r="CL51" s="13">
        <f t="shared" si="43"/>
        <v>0</v>
      </c>
      <c r="CM51" s="13">
        <f t="shared" si="44"/>
        <v>0</v>
      </c>
      <c r="CN51" s="13">
        <f t="shared" si="45"/>
        <v>0</v>
      </c>
      <c r="CO51" s="13">
        <f t="shared" si="46"/>
        <v>0</v>
      </c>
      <c r="CP51" s="13">
        <f t="shared" si="47"/>
        <v>0</v>
      </c>
      <c r="CQ51" s="13">
        <f t="shared" si="48"/>
        <v>2997.1387500000001</v>
      </c>
      <c r="CR51" s="13">
        <f t="shared" si="49"/>
        <v>17766.339429999996</v>
      </c>
      <c r="CS51" s="13">
        <f t="shared" si="50"/>
        <v>20197.837480000002</v>
      </c>
      <c r="CT51" s="13">
        <f t="shared" si="51"/>
        <v>13711.489860000001</v>
      </c>
      <c r="CU51" s="13">
        <f t="shared" si="52"/>
        <v>21101.234980000001</v>
      </c>
      <c r="CV51" s="13">
        <f t="shared" si="53"/>
        <v>30517.014179999998</v>
      </c>
      <c r="CW51" s="13">
        <f t="shared" si="54"/>
        <v>33954.235560000001</v>
      </c>
      <c r="CX51" s="13">
        <f t="shared" si="55"/>
        <v>35293.779269999999</v>
      </c>
      <c r="CY51" s="13">
        <f t="shared" si="56"/>
        <v>38570.071899999995</v>
      </c>
      <c r="CZ51" s="281"/>
      <c r="DA51" s="362"/>
    </row>
    <row r="52" spans="2:106" s="12" customFormat="1" outlineLevel="1">
      <c r="B52" s="222" t="str">
        <f>IF(Portfolio!$CE$3=SOURCE!$A$1,SOURCE!D257,SOURCE!E257)</f>
        <v>ParkJacarepaguá</v>
      </c>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c r="AJ52" s="156"/>
      <c r="AK52" s="156"/>
      <c r="AL52" s="156"/>
      <c r="AM52" s="156"/>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6"/>
      <c r="BJ52" s="156"/>
      <c r="BK52" s="156"/>
      <c r="BL52" s="156"/>
      <c r="BM52" s="156"/>
      <c r="BN52" s="156">
        <v>6327.2310099999995</v>
      </c>
      <c r="BO52" s="156">
        <v>8465.0167800000017</v>
      </c>
      <c r="BP52" s="156">
        <v>9314.92641</v>
      </c>
      <c r="BQ52" s="156">
        <v>9342.3820099999994</v>
      </c>
      <c r="BR52" s="156">
        <v>12800.18208</v>
      </c>
      <c r="BS52" s="22">
        <v>9822.9826799999992</v>
      </c>
      <c r="BT52" s="22">
        <v>9630.6929499999987</v>
      </c>
      <c r="BU52" s="22">
        <v>9124.4778899999983</v>
      </c>
      <c r="BV52" s="22">
        <v>12449.498029999999</v>
      </c>
      <c r="BW52" s="22">
        <v>9599.10808</v>
      </c>
      <c r="BX52" s="22">
        <v>9264.1318100000008</v>
      </c>
      <c r="BY52" s="147">
        <v>10710.20074</v>
      </c>
      <c r="BZ52" s="147">
        <v>13465.850759999998</v>
      </c>
      <c r="CA52" s="392">
        <v>10882.557130000001</v>
      </c>
      <c r="CB52" s="392">
        <v>10618.22753</v>
      </c>
      <c r="CC52" s="392">
        <v>10786.728140000001</v>
      </c>
      <c r="CD52" s="392">
        <v>14817.572009999998</v>
      </c>
      <c r="CE52" s="22"/>
      <c r="CF52" s="13">
        <f t="shared" si="37"/>
        <v>0</v>
      </c>
      <c r="CG52" s="13">
        <f t="shared" si="38"/>
        <v>0</v>
      </c>
      <c r="CH52" s="13">
        <f t="shared" si="39"/>
        <v>0</v>
      </c>
      <c r="CI52" s="13">
        <f t="shared" si="40"/>
        <v>0</v>
      </c>
      <c r="CJ52" s="13">
        <f t="shared" si="41"/>
        <v>0</v>
      </c>
      <c r="CK52" s="13">
        <f t="shared" si="42"/>
        <v>0</v>
      </c>
      <c r="CL52" s="13">
        <f t="shared" si="43"/>
        <v>0</v>
      </c>
      <c r="CM52" s="13">
        <f t="shared" si="44"/>
        <v>0</v>
      </c>
      <c r="CN52" s="13">
        <f t="shared" si="45"/>
        <v>0</v>
      </c>
      <c r="CO52" s="13">
        <f t="shared" si="46"/>
        <v>0</v>
      </c>
      <c r="CP52" s="13">
        <f t="shared" si="47"/>
        <v>0</v>
      </c>
      <c r="CQ52" s="13">
        <f t="shared" si="48"/>
        <v>0</v>
      </c>
      <c r="CR52" s="13">
        <f t="shared" si="49"/>
        <v>0</v>
      </c>
      <c r="CS52" s="13">
        <f t="shared" si="50"/>
        <v>0</v>
      </c>
      <c r="CT52" s="13">
        <f t="shared" si="51"/>
        <v>0</v>
      </c>
      <c r="CU52" s="13">
        <f t="shared" si="52"/>
        <v>6327.2310099999995</v>
      </c>
      <c r="CV52" s="13">
        <f t="shared" si="53"/>
        <v>39922.507279999998</v>
      </c>
      <c r="CW52" s="13">
        <f t="shared" si="54"/>
        <v>41027.651549999995</v>
      </c>
      <c r="CX52" s="13">
        <f>SUM(BW52:BZ52)</f>
        <v>43039.291389999999</v>
      </c>
      <c r="CY52" s="13">
        <f t="shared" si="56"/>
        <v>47105.08481</v>
      </c>
    </row>
    <row r="53" spans="2:106" s="12" customFormat="1" outlineLevel="1">
      <c r="B53" s="12" t="str">
        <f>IF(Portfolio!$CE$3=SOURCE!$A$1,SOURCE!D258,SOURCE!E258)</f>
        <v>Morumbi Corporate</v>
      </c>
      <c r="C53" s="156">
        <v>0</v>
      </c>
      <c r="D53" s="156">
        <v>0</v>
      </c>
      <c r="E53" s="156">
        <v>0</v>
      </c>
      <c r="F53" s="156">
        <v>0</v>
      </c>
      <c r="G53" s="156">
        <v>0</v>
      </c>
      <c r="H53" s="156">
        <v>0</v>
      </c>
      <c r="I53" s="156">
        <v>0</v>
      </c>
      <c r="J53" s="156">
        <v>0</v>
      </c>
      <c r="K53" s="156">
        <v>0</v>
      </c>
      <c r="L53" s="156">
        <v>0</v>
      </c>
      <c r="M53" s="156">
        <v>0</v>
      </c>
      <c r="N53" s="156">
        <v>0</v>
      </c>
      <c r="O53" s="156">
        <v>0</v>
      </c>
      <c r="P53" s="156">
        <v>0</v>
      </c>
      <c r="Q53" s="156">
        <v>0</v>
      </c>
      <c r="R53" s="156">
        <v>0</v>
      </c>
      <c r="S53" s="156">
        <v>0</v>
      </c>
      <c r="T53" s="156">
        <v>0</v>
      </c>
      <c r="U53" s="156">
        <v>0</v>
      </c>
      <c r="V53" s="156">
        <v>0</v>
      </c>
      <c r="W53" s="156">
        <v>0</v>
      </c>
      <c r="X53" s="156">
        <v>0</v>
      </c>
      <c r="Y53" s="156">
        <v>0</v>
      </c>
      <c r="Z53" s="156">
        <v>0</v>
      </c>
      <c r="AA53" s="156">
        <v>0</v>
      </c>
      <c r="AB53" s="156">
        <v>0</v>
      </c>
      <c r="AC53" s="156">
        <v>0</v>
      </c>
      <c r="AD53" s="156">
        <v>0</v>
      </c>
      <c r="AE53" s="156">
        <v>0</v>
      </c>
      <c r="AF53" s="156">
        <v>0</v>
      </c>
      <c r="AG53" s="156">
        <v>0</v>
      </c>
      <c r="AH53" s="156">
        <v>1291.6596099999999</v>
      </c>
      <c r="AI53" s="156">
        <v>5633.5365000000002</v>
      </c>
      <c r="AJ53" s="156">
        <v>10107.309079999999</v>
      </c>
      <c r="AK53" s="156">
        <v>11095.228259999996</v>
      </c>
      <c r="AL53" s="156">
        <v>13441.459240000006</v>
      </c>
      <c r="AM53" s="156">
        <v>14451.82091</v>
      </c>
      <c r="AN53" s="156">
        <v>15005.771230000002</v>
      </c>
      <c r="AO53" s="156">
        <v>17248.545160000001</v>
      </c>
      <c r="AP53" s="156">
        <v>18972.474979999999</v>
      </c>
      <c r="AQ53" s="156">
        <v>21231.288019999996</v>
      </c>
      <c r="AR53" s="156">
        <v>19363.146919999996</v>
      </c>
      <c r="AS53" s="156">
        <v>21503.646969999998</v>
      </c>
      <c r="AT53" s="156">
        <v>21732.71442</v>
      </c>
      <c r="AU53" s="156">
        <v>21594.269359999998</v>
      </c>
      <c r="AV53" s="156">
        <v>23602.046460000001</v>
      </c>
      <c r="AW53" s="156">
        <v>24136.936170000001</v>
      </c>
      <c r="AX53" s="156">
        <v>24498.608100000001</v>
      </c>
      <c r="AY53" s="156">
        <v>24422.399730000001</v>
      </c>
      <c r="AZ53" s="156">
        <v>24685.587210000002</v>
      </c>
      <c r="BA53" s="156">
        <v>25170.892640000002</v>
      </c>
      <c r="BB53" s="156">
        <v>25784.07517</v>
      </c>
      <c r="BC53" s="156">
        <v>23866.399880000008</v>
      </c>
      <c r="BD53" s="156">
        <v>23515.349940000004</v>
      </c>
      <c r="BE53" s="156">
        <v>23352.37485</v>
      </c>
      <c r="BF53" s="156">
        <v>22763.830060000004</v>
      </c>
      <c r="BG53" s="156">
        <v>23093.090130000004</v>
      </c>
      <c r="BH53" s="156">
        <v>22494.032460000006</v>
      </c>
      <c r="BI53" s="156">
        <v>13942.134600000012</v>
      </c>
      <c r="BJ53" s="156">
        <v>11245.613440000001</v>
      </c>
      <c r="BK53" s="156">
        <v>11487.44362</v>
      </c>
      <c r="BL53" s="156">
        <v>10630.532249999998</v>
      </c>
      <c r="BM53" s="156">
        <v>9754.0834300000006</v>
      </c>
      <c r="BN53" s="156">
        <v>10261.325290000001</v>
      </c>
      <c r="BO53" s="156">
        <v>11056.97984</v>
      </c>
      <c r="BP53" s="156">
        <v>11674.65285</v>
      </c>
      <c r="BQ53" s="156">
        <v>11499.5445</v>
      </c>
      <c r="BR53" s="156">
        <v>11832.323890000001</v>
      </c>
      <c r="BS53" s="22">
        <v>12234.079569999996</v>
      </c>
      <c r="BT53" s="22">
        <v>12454.862849999998</v>
      </c>
      <c r="BU53" s="13">
        <v>12108.851099999998</v>
      </c>
      <c r="BV53" s="13">
        <v>12138.670559999999</v>
      </c>
      <c r="BW53" s="13">
        <v>11926.31266</v>
      </c>
      <c r="BX53" s="13">
        <v>11084.521219999999</v>
      </c>
      <c r="BY53" s="147">
        <v>10488.66012</v>
      </c>
      <c r="BZ53" s="147">
        <v>10131.693940000001</v>
      </c>
      <c r="CA53" s="392">
        <v>10095.864090000001</v>
      </c>
      <c r="CB53" s="392">
        <v>11182.517209999998</v>
      </c>
      <c r="CC53" s="392">
        <v>10336.30134</v>
      </c>
      <c r="CD53" s="392">
        <v>10372.707699999999</v>
      </c>
      <c r="CE53" s="22"/>
      <c r="CF53" s="13">
        <f t="shared" si="37"/>
        <v>0</v>
      </c>
      <c r="CG53" s="13">
        <f t="shared" si="38"/>
        <v>0</v>
      </c>
      <c r="CH53" s="13">
        <f t="shared" si="39"/>
        <v>0</v>
      </c>
      <c r="CI53" s="13">
        <f t="shared" si="40"/>
        <v>0</v>
      </c>
      <c r="CJ53" s="13">
        <f t="shared" si="41"/>
        <v>0</v>
      </c>
      <c r="CK53" s="13">
        <f t="shared" si="42"/>
        <v>0</v>
      </c>
      <c r="CL53" s="13">
        <f t="shared" si="43"/>
        <v>0</v>
      </c>
      <c r="CM53" s="13">
        <f t="shared" si="44"/>
        <v>1291.6596099999999</v>
      </c>
      <c r="CN53" s="13">
        <f t="shared" si="45"/>
        <v>40277.533080000001</v>
      </c>
      <c r="CO53" s="13">
        <f t="shared" si="46"/>
        <v>65678.612280000001</v>
      </c>
      <c r="CP53" s="13">
        <f t="shared" si="47"/>
        <v>83830.796329999997</v>
      </c>
      <c r="CQ53" s="13">
        <f t="shared" si="48"/>
        <v>93831.860090000002</v>
      </c>
      <c r="CR53" s="13">
        <f t="shared" si="49"/>
        <v>100062.95475</v>
      </c>
      <c r="CS53" s="13">
        <f t="shared" si="50"/>
        <v>93497.954730000027</v>
      </c>
      <c r="CT53" s="13">
        <f t="shared" si="51"/>
        <v>70774.870630000019</v>
      </c>
      <c r="CU53" s="13">
        <f t="shared" si="52"/>
        <v>42133.384590000001</v>
      </c>
      <c r="CV53" s="13">
        <f t="shared" si="53"/>
        <v>46063.501080000002</v>
      </c>
      <c r="CW53" s="13">
        <f t="shared" si="54"/>
        <v>48936.464079999991</v>
      </c>
      <c r="CX53" s="13">
        <f>SUM(BW53:BZ53)</f>
        <v>43631.187940000003</v>
      </c>
      <c r="CY53" s="13">
        <f t="shared" si="56"/>
        <v>41987.390339999998</v>
      </c>
    </row>
    <row r="54" spans="2:106" s="12" customFormat="1" outlineLevel="1">
      <c r="B54" s="12" t="str">
        <f>IF(Portfolio!$CE$3=SOURCE!$A$1,SOURCE!D259,SOURCE!E259)</f>
        <v>ParkShopping Corporate</v>
      </c>
      <c r="C54" s="156">
        <v>0</v>
      </c>
      <c r="D54" s="156">
        <v>0</v>
      </c>
      <c r="E54" s="156">
        <v>0</v>
      </c>
      <c r="F54" s="156">
        <v>0</v>
      </c>
      <c r="G54" s="156">
        <v>0</v>
      </c>
      <c r="H54" s="156">
        <v>0</v>
      </c>
      <c r="I54" s="156">
        <v>0</v>
      </c>
      <c r="J54" s="156">
        <v>0</v>
      </c>
      <c r="K54" s="156">
        <v>0</v>
      </c>
      <c r="L54" s="156">
        <v>0</v>
      </c>
      <c r="M54" s="156">
        <v>0</v>
      </c>
      <c r="N54" s="156">
        <v>0</v>
      </c>
      <c r="O54" s="156">
        <v>0</v>
      </c>
      <c r="P54" s="156">
        <v>0</v>
      </c>
      <c r="Q54" s="156">
        <v>0</v>
      </c>
      <c r="R54" s="156">
        <v>0</v>
      </c>
      <c r="S54" s="156">
        <v>0</v>
      </c>
      <c r="T54" s="156">
        <v>0</v>
      </c>
      <c r="U54" s="156">
        <v>0</v>
      </c>
      <c r="V54" s="156">
        <v>0</v>
      </c>
      <c r="W54" s="156">
        <v>0</v>
      </c>
      <c r="X54" s="156">
        <v>0</v>
      </c>
      <c r="Y54" s="156">
        <v>0</v>
      </c>
      <c r="Z54" s="156">
        <v>0</v>
      </c>
      <c r="AA54" s="156">
        <v>0</v>
      </c>
      <c r="AB54" s="156">
        <v>0</v>
      </c>
      <c r="AC54" s="156">
        <v>0</v>
      </c>
      <c r="AD54" s="156">
        <v>0</v>
      </c>
      <c r="AE54" s="156">
        <v>0</v>
      </c>
      <c r="AF54" s="156">
        <v>0</v>
      </c>
      <c r="AG54" s="156">
        <v>0</v>
      </c>
      <c r="AH54" s="156">
        <v>0</v>
      </c>
      <c r="AI54" s="156">
        <v>0</v>
      </c>
      <c r="AJ54" s="156">
        <v>0</v>
      </c>
      <c r="AK54" s="156">
        <v>0</v>
      </c>
      <c r="AL54" s="156">
        <v>0</v>
      </c>
      <c r="AM54" s="156">
        <v>47.73</v>
      </c>
      <c r="AN54" s="156">
        <v>143.19</v>
      </c>
      <c r="AO54" s="156">
        <v>208.43535</v>
      </c>
      <c r="AP54" s="156">
        <v>317.79983000000004</v>
      </c>
      <c r="AQ54" s="156">
        <v>321.64080000000007</v>
      </c>
      <c r="AR54" s="156">
        <v>338.77922999999998</v>
      </c>
      <c r="AS54" s="156">
        <v>370.94864000000001</v>
      </c>
      <c r="AT54" s="156">
        <v>512.20808</v>
      </c>
      <c r="AU54" s="156">
        <v>391.45605999999998</v>
      </c>
      <c r="AV54" s="156">
        <v>288.70251000000002</v>
      </c>
      <c r="AW54" s="156">
        <v>425.17399</v>
      </c>
      <c r="AX54" s="156">
        <v>405.79389000000003</v>
      </c>
      <c r="AY54" s="156">
        <v>415.42239000000001</v>
      </c>
      <c r="AZ54" s="156">
        <v>409.91289</v>
      </c>
      <c r="BA54" s="156">
        <v>488.84269999999998</v>
      </c>
      <c r="BB54" s="156">
        <v>522.06689999999992</v>
      </c>
      <c r="BC54" s="156">
        <v>731.11563000000001</v>
      </c>
      <c r="BD54" s="156">
        <v>768.78019999999992</v>
      </c>
      <c r="BE54" s="156">
        <v>860.58748000000014</v>
      </c>
      <c r="BF54" s="156">
        <v>962.13309000000004</v>
      </c>
      <c r="BG54" s="156">
        <v>1262.5997199999999</v>
      </c>
      <c r="BH54" s="156">
        <v>1368.8191499999998</v>
      </c>
      <c r="BI54" s="156">
        <v>1359.7162499999999</v>
      </c>
      <c r="BJ54" s="156">
        <v>1368.8052600000001</v>
      </c>
      <c r="BK54" s="156">
        <v>1517.2055</v>
      </c>
      <c r="BL54" s="156">
        <v>1463.8691200000001</v>
      </c>
      <c r="BM54" s="156">
        <v>1525.1086699999998</v>
      </c>
      <c r="BN54" s="156">
        <v>1463.75227</v>
      </c>
      <c r="BO54" s="156">
        <v>1876.1503500000001</v>
      </c>
      <c r="BP54" s="156">
        <v>2188.8201099999997</v>
      </c>
      <c r="BQ54" s="156">
        <v>2261.23396</v>
      </c>
      <c r="BR54" s="156">
        <v>2334.7013199999997</v>
      </c>
      <c r="BS54" s="22">
        <v>2352.88598</v>
      </c>
      <c r="BT54" s="22">
        <v>1968.4374299999999</v>
      </c>
      <c r="BU54" s="13">
        <v>2071.17679</v>
      </c>
      <c r="BV54" s="13">
        <v>2042.2470499999997</v>
      </c>
      <c r="BW54" s="13">
        <v>2026.09094</v>
      </c>
      <c r="BX54" s="13">
        <v>2008.8414499999999</v>
      </c>
      <c r="BY54" s="147">
        <v>1986.6583799999999</v>
      </c>
      <c r="BZ54" s="147">
        <v>2030.3824500000003</v>
      </c>
      <c r="CA54" s="392">
        <v>2171.7264399999999</v>
      </c>
      <c r="CB54" s="392">
        <v>2218.9671799999996</v>
      </c>
      <c r="CC54" s="392">
        <v>2246.9037199999998</v>
      </c>
      <c r="CD54" s="392">
        <v>2291.4034999999999</v>
      </c>
      <c r="CE54" s="22"/>
      <c r="CF54" s="13">
        <f t="shared" si="37"/>
        <v>0</v>
      </c>
      <c r="CG54" s="13">
        <f t="shared" si="38"/>
        <v>0</v>
      </c>
      <c r="CH54" s="13">
        <f t="shared" si="39"/>
        <v>0</v>
      </c>
      <c r="CI54" s="13">
        <f t="shared" si="40"/>
        <v>0</v>
      </c>
      <c r="CJ54" s="13">
        <f t="shared" si="41"/>
        <v>0</v>
      </c>
      <c r="CK54" s="13">
        <f t="shared" si="42"/>
        <v>0</v>
      </c>
      <c r="CL54" s="13">
        <f t="shared" si="43"/>
        <v>0</v>
      </c>
      <c r="CM54" s="13">
        <f t="shared" si="44"/>
        <v>0</v>
      </c>
      <c r="CN54" s="13">
        <f t="shared" si="45"/>
        <v>0</v>
      </c>
      <c r="CO54" s="13">
        <f t="shared" si="46"/>
        <v>717.15517999999997</v>
      </c>
      <c r="CP54" s="13">
        <f t="shared" si="47"/>
        <v>1543.5767500000002</v>
      </c>
      <c r="CQ54" s="13">
        <f t="shared" si="48"/>
        <v>1511.1264500000002</v>
      </c>
      <c r="CR54" s="13">
        <f t="shared" si="49"/>
        <v>1836.2448799999997</v>
      </c>
      <c r="CS54" s="13">
        <f t="shared" si="50"/>
        <v>3322.6163999999999</v>
      </c>
      <c r="CT54" s="13">
        <f t="shared" si="51"/>
        <v>5359.94038</v>
      </c>
      <c r="CU54" s="13">
        <f t="shared" si="52"/>
        <v>5969.9355599999999</v>
      </c>
      <c r="CV54" s="13">
        <f t="shared" si="53"/>
        <v>8660.9057400000002</v>
      </c>
      <c r="CW54" s="13">
        <f t="shared" si="54"/>
        <v>8434.7472500000003</v>
      </c>
      <c r="CX54" s="13">
        <f>SUM(BW54:BZ54)</f>
        <v>8051.9732199999999</v>
      </c>
      <c r="CY54" s="13">
        <f t="shared" si="56"/>
        <v>8929.0008400000006</v>
      </c>
    </row>
    <row r="55" spans="2:106" outlineLevel="1">
      <c r="B55" s="162" t="str">
        <f>IF(Portfolio!$CE$3=SOURCE!$A$1,SOURCE!D260,SOURCE!E260)</f>
        <v>Linearidade</v>
      </c>
      <c r="C55" s="156">
        <v>0</v>
      </c>
      <c r="D55" s="156">
        <v>0</v>
      </c>
      <c r="E55" s="156">
        <v>0</v>
      </c>
      <c r="F55" s="156">
        <v>0</v>
      </c>
      <c r="G55" s="156">
        <v>0</v>
      </c>
      <c r="H55" s="156">
        <v>0</v>
      </c>
      <c r="I55" s="156">
        <v>0</v>
      </c>
      <c r="J55" s="156">
        <v>0</v>
      </c>
      <c r="K55" s="156">
        <v>0</v>
      </c>
      <c r="L55" s="156">
        <v>0</v>
      </c>
      <c r="M55" s="156">
        <v>0</v>
      </c>
      <c r="N55" s="156">
        <v>0</v>
      </c>
      <c r="O55" s="156">
        <v>0</v>
      </c>
      <c r="P55" s="156">
        <v>0</v>
      </c>
      <c r="Q55" s="156">
        <v>0</v>
      </c>
      <c r="R55" s="156">
        <v>6000</v>
      </c>
      <c r="S55" s="156">
        <v>9031.3449499999988</v>
      </c>
      <c r="T55" s="156">
        <v>6411.8036100000008</v>
      </c>
      <c r="U55" s="156">
        <v>8319</v>
      </c>
      <c r="V55" s="156">
        <v>-18658</v>
      </c>
      <c r="W55" s="156">
        <v>6974</v>
      </c>
      <c r="X55" s="156">
        <v>6783</v>
      </c>
      <c r="Y55" s="156">
        <v>6050</v>
      </c>
      <c r="Z55" s="156">
        <v>-19004</v>
      </c>
      <c r="AA55" s="156">
        <v>6114.0104650000012</v>
      </c>
      <c r="AB55" s="156">
        <v>6699</v>
      </c>
      <c r="AC55" s="156">
        <v>6119</v>
      </c>
      <c r="AD55" s="156">
        <v>-4247</v>
      </c>
      <c r="AE55" s="156">
        <v>9546</v>
      </c>
      <c r="AF55" s="156">
        <v>9026.5328249999984</v>
      </c>
      <c r="AG55" s="156">
        <v>12041.704115</v>
      </c>
      <c r="AH55" s="156">
        <v>-25435.095465000002</v>
      </c>
      <c r="AI55" s="156">
        <v>11411.0465</v>
      </c>
      <c r="AJ55" s="156">
        <v>6599.0669199999984</v>
      </c>
      <c r="AK55" s="156">
        <v>13734.277870000002</v>
      </c>
      <c r="AL55" s="156">
        <v>-22516.992735</v>
      </c>
      <c r="AM55" s="156">
        <v>8689.6631249999991</v>
      </c>
      <c r="AN55" s="156">
        <v>8551.4810600000001</v>
      </c>
      <c r="AO55" s="156">
        <v>7533.4136550000012</v>
      </c>
      <c r="AP55" s="156">
        <v>-16857.567504999999</v>
      </c>
      <c r="AQ55" s="156">
        <v>9662.679075</v>
      </c>
      <c r="AR55" s="156">
        <v>6094.5792949999995</v>
      </c>
      <c r="AS55" s="156">
        <v>10628.376865</v>
      </c>
      <c r="AT55" s="156">
        <v>-29874.571544999999</v>
      </c>
      <c r="AU55" s="156">
        <v>9083.8841100000009</v>
      </c>
      <c r="AV55" s="156">
        <v>9464.195284999998</v>
      </c>
      <c r="AW55" s="156">
        <v>8874.6456000000017</v>
      </c>
      <c r="AX55" s="156">
        <v>-30270.860830000001</v>
      </c>
      <c r="AY55" s="156">
        <v>9281.8556100000005</v>
      </c>
      <c r="AZ55" s="156">
        <v>8271.1345200000032</v>
      </c>
      <c r="BA55" s="156">
        <v>10811.213514999996</v>
      </c>
      <c r="BB55" s="156">
        <v>-32143.239284999996</v>
      </c>
      <c r="BC55" s="156">
        <v>9377.3644999999997</v>
      </c>
      <c r="BD55" s="156">
        <v>10605.430689999997</v>
      </c>
      <c r="BE55" s="156">
        <v>11079.276825000004</v>
      </c>
      <c r="BF55" s="156">
        <v>-34251.745650000004</v>
      </c>
      <c r="BG55" s="156">
        <v>44318.122319999995</v>
      </c>
      <c r="BH55" s="156">
        <v>171392.95561500001</v>
      </c>
      <c r="BI55" s="156">
        <v>64512.806694999977</v>
      </c>
      <c r="BJ55" s="156">
        <v>-63370.337479999995</v>
      </c>
      <c r="BK55" s="156">
        <v>45846.077159999993</v>
      </c>
      <c r="BL55" s="156">
        <v>-10643.239715</v>
      </c>
      <c r="BM55" s="156">
        <v>-21652.788189999999</v>
      </c>
      <c r="BN55" s="156">
        <v>-66500.055024999994</v>
      </c>
      <c r="BO55" s="156">
        <v>-11311</v>
      </c>
      <c r="BP55" s="156">
        <v>-8222</v>
      </c>
      <c r="BQ55" s="13">
        <v>-3787</v>
      </c>
      <c r="BR55" s="22">
        <v>-55949.670845000001</v>
      </c>
      <c r="BS55" s="22">
        <v>211.92657500000013</v>
      </c>
      <c r="BT55" s="22">
        <v>1896.6285549999998</v>
      </c>
      <c r="BU55" s="22">
        <f>'Resultado | Income Statement'!BU14</f>
        <v>3884.8058600000027</v>
      </c>
      <c r="BV55" s="22">
        <v>-47068.526209999989</v>
      </c>
      <c r="BW55" s="22">
        <v>5491.1437299999998</v>
      </c>
      <c r="BX55" s="22">
        <v>6193.8855099999982</v>
      </c>
      <c r="BY55" s="147">
        <v>10366.230960000001</v>
      </c>
      <c r="BZ55" s="147">
        <v>-44907.35972</v>
      </c>
      <c r="CA55" s="392">
        <v>9902.2684000000008</v>
      </c>
      <c r="CB55" s="392">
        <v>11031.831690000001</v>
      </c>
      <c r="CC55" s="392">
        <f>13012430.85/1000</f>
        <v>13012.430849999999</v>
      </c>
      <c r="CD55" s="392">
        <v>-45297.903050000008</v>
      </c>
      <c r="CE55" s="22"/>
      <c r="CF55" s="13">
        <f t="shared" si="37"/>
        <v>0</v>
      </c>
      <c r="CG55" s="13">
        <f t="shared" si="38"/>
        <v>0</v>
      </c>
      <c r="CH55" s="13">
        <f t="shared" si="39"/>
        <v>0</v>
      </c>
      <c r="CI55" s="13">
        <f t="shared" si="40"/>
        <v>6000</v>
      </c>
      <c r="CJ55" s="13">
        <f t="shared" si="41"/>
        <v>5104.1485600000015</v>
      </c>
      <c r="CK55" s="13">
        <f t="shared" si="42"/>
        <v>803</v>
      </c>
      <c r="CL55" s="13">
        <f t="shared" si="43"/>
        <v>14685.010464999999</v>
      </c>
      <c r="CM55" s="13">
        <f t="shared" si="44"/>
        <v>5179.1414749999967</v>
      </c>
      <c r="CN55" s="13">
        <f t="shared" si="45"/>
        <v>9227.3985549999998</v>
      </c>
      <c r="CO55" s="13">
        <f t="shared" si="46"/>
        <v>7916.9903349999986</v>
      </c>
      <c r="CP55" s="13">
        <f t="shared" si="47"/>
        <v>-3488.9363099999973</v>
      </c>
      <c r="CQ55" s="13">
        <f t="shared" si="48"/>
        <v>-2848.1358349999973</v>
      </c>
      <c r="CR55" s="13">
        <f t="shared" si="49"/>
        <v>-3779.0356399999946</v>
      </c>
      <c r="CS55" s="13">
        <f t="shared" si="50"/>
        <v>-3189.6736350000028</v>
      </c>
      <c r="CT55" s="13">
        <f t="shared" si="51"/>
        <v>216853.54715</v>
      </c>
      <c r="CU55" s="13">
        <f t="shared" si="52"/>
        <v>-52950.005769999996</v>
      </c>
      <c r="CV55" s="13">
        <f t="shared" si="53"/>
        <v>-79269.670845000001</v>
      </c>
      <c r="CW55" s="13">
        <f t="shared" si="54"/>
        <v>-41075.165219999988</v>
      </c>
      <c r="CX55" s="13">
        <f>SUM(BW55:BZ55)</f>
        <v>-22856.099520000003</v>
      </c>
      <c r="CY55" s="13">
        <f>SUM(CA55:CD55)</f>
        <v>-11351.372110000011</v>
      </c>
    </row>
    <row r="56" spans="2:106">
      <c r="B56" s="56"/>
      <c r="C56" s="163"/>
      <c r="D56" s="164"/>
      <c r="E56" s="163"/>
      <c r="F56" s="164"/>
      <c r="G56" s="160"/>
      <c r="H56" s="163"/>
      <c r="I56" s="164"/>
      <c r="J56" s="163"/>
      <c r="K56" s="160"/>
      <c r="L56" s="160"/>
      <c r="M56" s="160"/>
      <c r="BA56" s="182"/>
      <c r="BB56" s="182"/>
      <c r="BC56" s="182"/>
      <c r="BQ56" s="13"/>
      <c r="BR56" s="13"/>
      <c r="BS56" s="13"/>
      <c r="BT56" s="13"/>
      <c r="BU56" s="13"/>
      <c r="BV56" s="13"/>
      <c r="BW56" s="13"/>
      <c r="BX56" s="13"/>
      <c r="BY56" s="13"/>
      <c r="BZ56" s="13"/>
      <c r="CA56" s="13"/>
      <c r="CB56" s="13"/>
      <c r="CC56" s="13"/>
      <c r="CD56" s="13"/>
      <c r="CE56" s="22"/>
    </row>
    <row r="57" spans="2:106">
      <c r="B57" s="150" t="str">
        <f>IF(Portfolio!$CE$3=SOURCE!$A$1,SOURCE!D262,SOURCE!E262)</f>
        <v>Receita Estacionamento</v>
      </c>
      <c r="C57" s="150"/>
      <c r="D57" s="150"/>
      <c r="E57" s="150"/>
      <c r="F57" s="150"/>
      <c r="G57" s="150"/>
      <c r="H57" s="150"/>
      <c r="I57" s="150"/>
      <c r="J57" s="150"/>
      <c r="K57" s="150"/>
      <c r="L57" s="150"/>
      <c r="M57" s="150"/>
      <c r="N57" s="150"/>
      <c r="O57" s="150"/>
      <c r="P57" s="150"/>
      <c r="Q57" s="150"/>
      <c r="R57" s="150"/>
      <c r="S57" s="150"/>
      <c r="T57" s="150"/>
      <c r="U57" s="150"/>
      <c r="V57" s="150"/>
      <c r="W57" s="150"/>
      <c r="X57" s="150"/>
      <c r="Y57" s="150"/>
      <c r="Z57" s="151"/>
      <c r="AA57" s="151"/>
      <c r="AB57" s="151"/>
      <c r="AC57" s="151"/>
      <c r="AD57" s="151"/>
      <c r="AE57" s="151"/>
      <c r="AF57" s="151"/>
      <c r="AG57" s="151"/>
      <c r="AH57" s="151"/>
      <c r="AI57" s="151"/>
      <c r="AJ57" s="151"/>
      <c r="AK57" s="151"/>
      <c r="AL57" s="151"/>
      <c r="AM57" s="151"/>
      <c r="AN57" s="151"/>
      <c r="AO57" s="151"/>
      <c r="AP57" s="151"/>
      <c r="AQ57" s="151"/>
      <c r="AR57" s="151"/>
      <c r="AS57" s="151"/>
      <c r="AT57" s="151"/>
      <c r="AU57" s="151"/>
      <c r="AV57" s="151"/>
      <c r="AW57" s="151"/>
      <c r="AX57" s="151"/>
      <c r="AY57" s="151"/>
      <c r="AZ57" s="151"/>
      <c r="BA57" s="151"/>
      <c r="BB57" s="151"/>
      <c r="BC57" s="151"/>
      <c r="BD57" s="151"/>
      <c r="BE57" s="151"/>
      <c r="BF57" s="151"/>
      <c r="BG57" s="151"/>
      <c r="BH57" s="151"/>
      <c r="BI57" s="151"/>
      <c r="BJ57" s="151"/>
      <c r="BK57" s="151"/>
      <c r="BL57" s="151"/>
      <c r="BM57" s="151"/>
      <c r="BN57" s="151"/>
      <c r="BO57" s="151"/>
      <c r="BP57" s="151"/>
      <c r="BQ57" s="151"/>
      <c r="BR57" s="151"/>
      <c r="BS57" s="151"/>
      <c r="BT57" s="151"/>
      <c r="BU57" s="151"/>
      <c r="BV57" s="151"/>
      <c r="BW57" s="151"/>
      <c r="BX57" s="151"/>
      <c r="BY57" s="151"/>
      <c r="BZ57" s="151"/>
      <c r="CA57" s="151"/>
      <c r="CB57" s="151"/>
      <c r="CC57" s="151"/>
      <c r="CD57" s="151"/>
      <c r="CE57" s="22"/>
      <c r="CF57" s="151"/>
      <c r="CG57" s="151"/>
      <c r="CH57" s="151"/>
      <c r="CI57" s="151"/>
      <c r="CJ57" s="151"/>
      <c r="CK57" s="151"/>
      <c r="CL57" s="151"/>
      <c r="CM57" s="151"/>
      <c r="CN57" s="151"/>
      <c r="CO57" s="151"/>
      <c r="CP57" s="151"/>
      <c r="CQ57" s="151"/>
      <c r="CR57" s="151"/>
      <c r="CS57" s="151"/>
      <c r="CT57" s="151"/>
      <c r="CU57" s="151"/>
      <c r="CV57" s="151"/>
      <c r="CW57" s="151"/>
      <c r="CX57" s="151"/>
      <c r="CY57" s="151"/>
    </row>
    <row r="58" spans="2:106">
      <c r="B58" s="152" t="str">
        <f>IF(Portfolio!$CE$3=SOURCE!$A$1,SOURCE!D263,SOURCE!E263)</f>
        <v>Shopping Centers e Torres Corporativas em Operação</v>
      </c>
      <c r="C58" s="153" t="str">
        <f>C6</f>
        <v>1T06</v>
      </c>
      <c r="D58" s="153" t="str">
        <f t="shared" ref="D58:BO58" si="57">D6</f>
        <v>2T06</v>
      </c>
      <c r="E58" s="153" t="str">
        <f t="shared" si="57"/>
        <v>3T06</v>
      </c>
      <c r="F58" s="153" t="str">
        <f t="shared" si="57"/>
        <v>4T06</v>
      </c>
      <c r="G58" s="153" t="str">
        <f t="shared" si="57"/>
        <v>1T07</v>
      </c>
      <c r="H58" s="153" t="str">
        <f t="shared" si="57"/>
        <v>2T07</v>
      </c>
      <c r="I58" s="153" t="str">
        <f t="shared" si="57"/>
        <v>3T07</v>
      </c>
      <c r="J58" s="153" t="str">
        <f t="shared" si="57"/>
        <v>4T07</v>
      </c>
      <c r="K58" s="153" t="str">
        <f t="shared" si="57"/>
        <v>1T08</v>
      </c>
      <c r="L58" s="153" t="str">
        <f t="shared" si="57"/>
        <v>2T08</v>
      </c>
      <c r="M58" s="153" t="str">
        <f t="shared" si="57"/>
        <v>3T08</v>
      </c>
      <c r="N58" s="153" t="str">
        <f t="shared" si="57"/>
        <v>4T08</v>
      </c>
      <c r="O58" s="153" t="str">
        <f t="shared" si="57"/>
        <v>1T09</v>
      </c>
      <c r="P58" s="153" t="str">
        <f t="shared" si="57"/>
        <v>2T09</v>
      </c>
      <c r="Q58" s="153" t="str">
        <f t="shared" si="57"/>
        <v>3T09</v>
      </c>
      <c r="R58" s="153" t="str">
        <f t="shared" si="57"/>
        <v>4T09</v>
      </c>
      <c r="S58" s="153" t="str">
        <f t="shared" si="57"/>
        <v>1T10</v>
      </c>
      <c r="T58" s="153" t="str">
        <f t="shared" si="57"/>
        <v>2T10</v>
      </c>
      <c r="U58" s="153" t="str">
        <f t="shared" si="57"/>
        <v>3T10</v>
      </c>
      <c r="V58" s="153" t="str">
        <f t="shared" si="57"/>
        <v>4T10</v>
      </c>
      <c r="W58" s="153" t="str">
        <f t="shared" si="57"/>
        <v>1T11</v>
      </c>
      <c r="X58" s="153" t="str">
        <f t="shared" si="57"/>
        <v>2T11</v>
      </c>
      <c r="Y58" s="153" t="str">
        <f t="shared" si="57"/>
        <v>3T11</v>
      </c>
      <c r="Z58" s="153" t="str">
        <f t="shared" si="57"/>
        <v>4T11</v>
      </c>
      <c r="AA58" s="153" t="str">
        <f t="shared" si="57"/>
        <v>1T12</v>
      </c>
      <c r="AB58" s="153" t="str">
        <f t="shared" si="57"/>
        <v>2T12</v>
      </c>
      <c r="AC58" s="153" t="str">
        <f t="shared" si="57"/>
        <v>3T12</v>
      </c>
      <c r="AD58" s="153" t="str">
        <f t="shared" si="57"/>
        <v>4T12</v>
      </c>
      <c r="AE58" s="153" t="str">
        <f t="shared" si="57"/>
        <v>1T13</v>
      </c>
      <c r="AF58" s="153" t="str">
        <f t="shared" si="57"/>
        <v>2T13</v>
      </c>
      <c r="AG58" s="153" t="str">
        <f t="shared" si="57"/>
        <v>3T13</v>
      </c>
      <c r="AH58" s="153" t="str">
        <f t="shared" si="57"/>
        <v>4T13</v>
      </c>
      <c r="AI58" s="153" t="str">
        <f t="shared" si="57"/>
        <v>1T14</v>
      </c>
      <c r="AJ58" s="153" t="str">
        <f t="shared" si="57"/>
        <v>2T14</v>
      </c>
      <c r="AK58" s="153" t="str">
        <f t="shared" si="57"/>
        <v>3T14</v>
      </c>
      <c r="AL58" s="153" t="str">
        <f t="shared" si="57"/>
        <v>4T14</v>
      </c>
      <c r="AM58" s="153" t="str">
        <f t="shared" si="57"/>
        <v>1T15</v>
      </c>
      <c r="AN58" s="153" t="str">
        <f t="shared" si="57"/>
        <v>2T15</v>
      </c>
      <c r="AO58" s="153" t="str">
        <f t="shared" si="57"/>
        <v>3T15</v>
      </c>
      <c r="AP58" s="153" t="str">
        <f t="shared" si="57"/>
        <v>4T15</v>
      </c>
      <c r="AQ58" s="153" t="str">
        <f t="shared" si="57"/>
        <v>1T16</v>
      </c>
      <c r="AR58" s="153" t="str">
        <f t="shared" si="57"/>
        <v>2T16</v>
      </c>
      <c r="AS58" s="153" t="str">
        <f t="shared" si="57"/>
        <v>3T16</v>
      </c>
      <c r="AT58" s="153" t="str">
        <f t="shared" si="57"/>
        <v>4T16</v>
      </c>
      <c r="AU58" s="153" t="str">
        <f t="shared" si="57"/>
        <v>1T17</v>
      </c>
      <c r="AV58" s="153" t="str">
        <f t="shared" si="57"/>
        <v>2T17</v>
      </c>
      <c r="AW58" s="153" t="str">
        <f t="shared" si="57"/>
        <v>3T17</v>
      </c>
      <c r="AX58" s="153" t="str">
        <f t="shared" si="57"/>
        <v>4T17</v>
      </c>
      <c r="AY58" s="153" t="str">
        <f t="shared" si="57"/>
        <v>1T18</v>
      </c>
      <c r="AZ58" s="153" t="str">
        <f t="shared" si="57"/>
        <v>2T18</v>
      </c>
      <c r="BA58" s="153" t="str">
        <f t="shared" si="57"/>
        <v>3T18</v>
      </c>
      <c r="BB58" s="153" t="str">
        <f t="shared" si="57"/>
        <v>4T18</v>
      </c>
      <c r="BC58" s="153" t="str">
        <f t="shared" si="57"/>
        <v>1T19</v>
      </c>
      <c r="BD58" s="153" t="str">
        <f t="shared" si="57"/>
        <v>2T19</v>
      </c>
      <c r="BE58" s="153" t="str">
        <f t="shared" si="57"/>
        <v>3T19</v>
      </c>
      <c r="BF58" s="153" t="str">
        <f t="shared" si="57"/>
        <v>4T19</v>
      </c>
      <c r="BG58" s="153" t="str">
        <f t="shared" si="57"/>
        <v>1T20</v>
      </c>
      <c r="BH58" s="153" t="str">
        <f t="shared" si="57"/>
        <v>2T20</v>
      </c>
      <c r="BI58" s="153" t="str">
        <f t="shared" si="57"/>
        <v>3T20</v>
      </c>
      <c r="BJ58" s="153" t="str">
        <f t="shared" si="57"/>
        <v>4T20</v>
      </c>
      <c r="BK58" s="153" t="str">
        <f t="shared" si="57"/>
        <v>1T21</v>
      </c>
      <c r="BL58" s="153" t="str">
        <f t="shared" si="57"/>
        <v>2T21</v>
      </c>
      <c r="BM58" s="153" t="str">
        <f t="shared" si="57"/>
        <v>3T21</v>
      </c>
      <c r="BN58" s="153" t="str">
        <f t="shared" si="57"/>
        <v>4T21</v>
      </c>
      <c r="BO58" s="153" t="str">
        <f t="shared" si="57"/>
        <v>1T22</v>
      </c>
      <c r="BP58" s="153" t="str">
        <f t="shared" ref="BP58:BT58" si="58">BP6</f>
        <v>2T22</v>
      </c>
      <c r="BQ58" s="153" t="str">
        <f t="shared" si="58"/>
        <v>3T22</v>
      </c>
      <c r="BR58" s="153" t="str">
        <f t="shared" si="58"/>
        <v>4T22</v>
      </c>
      <c r="BS58" s="153" t="str">
        <f t="shared" si="58"/>
        <v>1T23</v>
      </c>
      <c r="BT58" s="153" t="str">
        <f t="shared" si="58"/>
        <v>2T23</v>
      </c>
      <c r="BU58" s="153" t="str">
        <f t="shared" ref="BU58:BX58" si="59">BU6</f>
        <v>3T23</v>
      </c>
      <c r="BV58" s="153" t="str">
        <f t="shared" si="59"/>
        <v>4T23</v>
      </c>
      <c r="BW58" s="153" t="str">
        <f t="shared" si="59"/>
        <v>1T24</v>
      </c>
      <c r="BX58" s="153" t="str">
        <f t="shared" si="59"/>
        <v>2T24</v>
      </c>
      <c r="BY58" s="153" t="str">
        <f t="shared" ref="BY58:BZ58" si="60">BY6</f>
        <v>3T24</v>
      </c>
      <c r="BZ58" s="153" t="str">
        <f t="shared" si="60"/>
        <v>4T24</v>
      </c>
      <c r="CA58" s="153" t="str">
        <f t="shared" ref="CA58:CD58" si="61">CA6</f>
        <v>1T25</v>
      </c>
      <c r="CB58" s="153" t="str">
        <f t="shared" si="61"/>
        <v>2T25</v>
      </c>
      <c r="CC58" s="153" t="str">
        <f t="shared" si="61"/>
        <v>3T25</v>
      </c>
      <c r="CD58" s="153" t="str">
        <f t="shared" si="61"/>
        <v>4T25</v>
      </c>
      <c r="CE58" s="22"/>
      <c r="CF58" s="236">
        <f t="shared" ref="CF58:CU58" si="62">+CF6</f>
        <v>2006</v>
      </c>
      <c r="CG58" s="236">
        <f t="shared" si="62"/>
        <v>2007</v>
      </c>
      <c r="CH58" s="236">
        <f t="shared" si="62"/>
        <v>2008</v>
      </c>
      <c r="CI58" s="236">
        <f t="shared" si="62"/>
        <v>2009</v>
      </c>
      <c r="CJ58" s="236">
        <f t="shared" si="62"/>
        <v>2010</v>
      </c>
      <c r="CK58" s="236">
        <f t="shared" si="62"/>
        <v>2011</v>
      </c>
      <c r="CL58" s="236">
        <f t="shared" si="62"/>
        <v>2012</v>
      </c>
      <c r="CM58" s="236">
        <f t="shared" si="62"/>
        <v>2013</v>
      </c>
      <c r="CN58" s="236">
        <f t="shared" si="62"/>
        <v>2014</v>
      </c>
      <c r="CO58" s="236">
        <f t="shared" si="62"/>
        <v>2015</v>
      </c>
      <c r="CP58" s="236">
        <f t="shared" si="62"/>
        <v>2016</v>
      </c>
      <c r="CQ58" s="236">
        <f t="shared" si="62"/>
        <v>2017</v>
      </c>
      <c r="CR58" s="236">
        <f t="shared" si="62"/>
        <v>2018</v>
      </c>
      <c r="CS58" s="236">
        <f t="shared" si="62"/>
        <v>2019</v>
      </c>
      <c r="CT58" s="236">
        <f t="shared" si="62"/>
        <v>2020</v>
      </c>
      <c r="CU58" s="236">
        <f t="shared" si="62"/>
        <v>2021</v>
      </c>
      <c r="CV58" s="236">
        <f t="shared" ref="CV58" si="63">+CV6</f>
        <v>2022</v>
      </c>
      <c r="CW58" s="236">
        <v>2023</v>
      </c>
      <c r="CX58" s="236">
        <v>2024</v>
      </c>
      <c r="CY58" s="236">
        <v>2025</v>
      </c>
    </row>
    <row r="59" spans="2:106" outlineLevel="1">
      <c r="B59" s="12" t="str">
        <f>IF(Portfolio!$CE$3=SOURCE!$A$1,SOURCE!D264,SOURCE!E264)</f>
        <v>BH Shopping</v>
      </c>
      <c r="C59" s="165">
        <v>234</v>
      </c>
      <c r="D59" s="165">
        <v>274</v>
      </c>
      <c r="E59" s="165">
        <v>319.61453</v>
      </c>
      <c r="F59" s="165">
        <v>425.91199999999998</v>
      </c>
      <c r="G59" s="165">
        <v>308.04253000000006</v>
      </c>
      <c r="H59" s="165">
        <v>1263.3825299999999</v>
      </c>
      <c r="I59" s="165">
        <v>1333</v>
      </c>
      <c r="J59" s="165">
        <v>1565.5089000000005</v>
      </c>
      <c r="K59" s="165">
        <v>1568.0278600000001</v>
      </c>
      <c r="L59" s="165">
        <v>1831</v>
      </c>
      <c r="M59" s="165">
        <v>1921</v>
      </c>
      <c r="N59" s="165">
        <v>2323.976279999999</v>
      </c>
      <c r="O59" s="165">
        <v>2040.3190999999997</v>
      </c>
      <c r="P59" s="165">
        <v>2155.09863</v>
      </c>
      <c r="Q59" s="165">
        <v>2089.9215999999997</v>
      </c>
      <c r="R59" s="165">
        <v>2614.8596633173756</v>
      </c>
      <c r="S59" s="156">
        <v>1117.986439999999</v>
      </c>
      <c r="T59" s="156">
        <v>1118.2596999999998</v>
      </c>
      <c r="U59" s="156">
        <v>1166.26882</v>
      </c>
      <c r="V59" s="156">
        <v>1612.8206200000004</v>
      </c>
      <c r="W59" s="156">
        <v>1534.4196100000006</v>
      </c>
      <c r="X59" s="156">
        <v>1555.00944</v>
      </c>
      <c r="Y59" s="156">
        <v>1565.89732</v>
      </c>
      <c r="Z59" s="156">
        <v>1883.5325000000005</v>
      </c>
      <c r="AA59" s="156">
        <v>1544.0486400000004</v>
      </c>
      <c r="AB59" s="156">
        <v>1597.0657200000003</v>
      </c>
      <c r="AC59" s="156">
        <v>1720.1504899999998</v>
      </c>
      <c r="AD59" s="156">
        <v>2069.4182200000009</v>
      </c>
      <c r="AE59" s="156">
        <v>1954.1176700000008</v>
      </c>
      <c r="AF59" s="156">
        <v>2027.0298999999995</v>
      </c>
      <c r="AG59" s="156">
        <v>2082.9916700000008</v>
      </c>
      <c r="AH59" s="156">
        <v>2530.3826899999999</v>
      </c>
      <c r="AI59" s="156">
        <v>2124.96812</v>
      </c>
      <c r="AJ59" s="156">
        <v>2398.1894500000003</v>
      </c>
      <c r="AK59" s="156">
        <v>2356.0381000000011</v>
      </c>
      <c r="AL59" s="156">
        <v>2964.2719499999994</v>
      </c>
      <c r="AM59" s="156">
        <v>2698.1005399999995</v>
      </c>
      <c r="AN59" s="156">
        <v>2972.4522399999978</v>
      </c>
      <c r="AO59" s="156">
        <v>2583.4716499999995</v>
      </c>
      <c r="AP59" s="156">
        <v>3252.4904499999998</v>
      </c>
      <c r="AQ59" s="156">
        <v>2900.4411200000004</v>
      </c>
      <c r="AR59" s="156">
        <v>2868.2512400000001</v>
      </c>
      <c r="AS59" s="156">
        <v>2768.8792199999989</v>
      </c>
      <c r="AT59" s="156">
        <v>3556.7809899999993</v>
      </c>
      <c r="AU59" s="156">
        <v>2823.4980399999981</v>
      </c>
      <c r="AV59" s="156">
        <v>2886.6388799999963</v>
      </c>
      <c r="AW59" s="156">
        <v>2873.7761100000025</v>
      </c>
      <c r="AX59" s="156">
        <v>3396.5768199999993</v>
      </c>
      <c r="AY59" s="156">
        <v>3043.5314900000003</v>
      </c>
      <c r="AZ59" s="156">
        <v>2862.7602499999989</v>
      </c>
      <c r="BA59" s="156">
        <v>2985.7297600000006</v>
      </c>
      <c r="BB59" s="156">
        <v>3725.7281800000014</v>
      </c>
      <c r="BC59" s="156">
        <v>2977.9760599999981</v>
      </c>
      <c r="BD59" s="156">
        <v>3700.2448299999965</v>
      </c>
      <c r="BE59" s="156">
        <v>3837.3873299999959</v>
      </c>
      <c r="BF59" s="156">
        <v>4790.6174799999944</v>
      </c>
      <c r="BG59" s="156">
        <v>3245.3231200000014</v>
      </c>
      <c r="BH59" s="156">
        <v>77.643119999999954</v>
      </c>
      <c r="BI59" s="156">
        <v>966.30678000000125</v>
      </c>
      <c r="BJ59" s="156">
        <v>2941.7292600000055</v>
      </c>
      <c r="BK59" s="156">
        <v>1207.578660000001</v>
      </c>
      <c r="BL59" s="156">
        <v>1922.5944600000005</v>
      </c>
      <c r="BM59" s="156">
        <v>3324.4801699999898</v>
      </c>
      <c r="BN59" s="156">
        <v>4596.756099999976</v>
      </c>
      <c r="BO59" s="156">
        <v>3327.0138599999955</v>
      </c>
      <c r="BP59" s="156">
        <v>4067.0447600000043</v>
      </c>
      <c r="BQ59" s="13">
        <v>4255.795730000008</v>
      </c>
      <c r="BR59" s="156">
        <v>5349.4791300000143</v>
      </c>
      <c r="BS59" s="22">
        <v>4158.9214600000087</v>
      </c>
      <c r="BT59" s="22">
        <v>4737.1171800000093</v>
      </c>
      <c r="BU59" s="13">
        <v>5069.9418000000042</v>
      </c>
      <c r="BV59" s="13">
        <v>5518.2212800000079</v>
      </c>
      <c r="BW59" s="13">
        <v>4386.3190700000096</v>
      </c>
      <c r="BX59" s="13">
        <v>4833.7493300000033</v>
      </c>
      <c r="BY59" s="13">
        <v>5256.1764500000027</v>
      </c>
      <c r="BZ59" s="13">
        <v>6367.9481799999976</v>
      </c>
      <c r="CA59" s="22">
        <v>4769.1963999999944</v>
      </c>
      <c r="CB59" s="22">
        <v>5440.1447600000183</v>
      </c>
      <c r="CC59" s="22">
        <v>5421.3964300000243</v>
      </c>
      <c r="CD59" s="22">
        <v>6645.6634200000326</v>
      </c>
      <c r="CE59" s="22"/>
      <c r="CF59" s="13">
        <f t="shared" ref="CF59:CF79" si="64">+SUM(C59:F59)</f>
        <v>1253.5265300000001</v>
      </c>
      <c r="CG59" s="13">
        <f t="shared" ref="CG59:CG79" si="65">SUM(G59:J59)</f>
        <v>4469.9339600000003</v>
      </c>
      <c r="CH59" s="13">
        <f t="shared" ref="CH59:CH79" si="66">SUM(K59:N59)</f>
        <v>7644.0041399999991</v>
      </c>
      <c r="CI59" s="13">
        <f t="shared" ref="CI59:CI79" si="67">SUM(O59:R59)</f>
        <v>8900.1989933173754</v>
      </c>
      <c r="CJ59" s="13">
        <f t="shared" ref="CJ59:CJ79" si="68">SUM(S59:V59)</f>
        <v>5015.335579999999</v>
      </c>
      <c r="CK59" s="13">
        <f t="shared" ref="CK59:CK79" si="69">SUM(W59:Z59)</f>
        <v>6538.8588700000009</v>
      </c>
      <c r="CL59" s="13">
        <f t="shared" ref="CL59:CL79" si="70">SUM(AA59:AD59)</f>
        <v>6930.683070000001</v>
      </c>
      <c r="CM59" s="13">
        <f t="shared" ref="CM59:CM79" si="71">SUM(AE59:AH59)</f>
        <v>8594.5219300000008</v>
      </c>
      <c r="CN59" s="13">
        <f t="shared" ref="CN59:CN79" si="72">SUM(AI59:AL59)</f>
        <v>9843.4676199999994</v>
      </c>
      <c r="CO59" s="13">
        <f t="shared" ref="CO59:CO79" si="73">SUM(AM59:AP59)</f>
        <v>11506.514879999997</v>
      </c>
      <c r="CP59" s="13">
        <f t="shared" ref="CP59:CP79" si="74">SUM(AQ59:AT59)</f>
        <v>12094.352569999999</v>
      </c>
      <c r="CQ59" s="13">
        <f t="shared" ref="CQ59:CQ79" si="75">SUM(AU59:AX59)</f>
        <v>11980.489849999994</v>
      </c>
      <c r="CR59" s="13">
        <f t="shared" ref="CR59:CR79" si="76">SUM(AY59:BB59)</f>
        <v>12617.749680000001</v>
      </c>
      <c r="CS59" s="13">
        <f t="shared" ref="CS59:CS79" si="77">SUM(BC59:BF59)</f>
        <v>15306.225699999984</v>
      </c>
      <c r="CT59" s="13">
        <f t="shared" ref="CT59:CT79" si="78">SUM(BG59:BJ59)</f>
        <v>7231.0022800000079</v>
      </c>
      <c r="CU59" s="13">
        <f t="shared" ref="CU59:CU79" si="79">SUM(BK59:BN59)</f>
        <v>11051.409389999968</v>
      </c>
      <c r="CV59" s="13">
        <f t="shared" ref="CV59:CV79" si="80">SUM(BO59:BR59)</f>
        <v>16999.333480000023</v>
      </c>
      <c r="CW59" s="13">
        <f>SUM(BS59:BV59)</f>
        <v>19484.20172000003</v>
      </c>
      <c r="CX59" s="13">
        <f>SUM(BW59:BZ59)</f>
        <v>20844.193030000013</v>
      </c>
      <c r="CY59" s="13">
        <f>SUM(CA59:CD59)</f>
        <v>22276.401010000071</v>
      </c>
      <c r="CZ59" s="281"/>
      <c r="DA59" s="147"/>
    </row>
    <row r="60" spans="2:106" outlineLevel="1">
      <c r="B60" s="393" t="str">
        <f>IF(Portfolio!$CE$3=SOURCE!$A$1,SOURCE!D265,SOURCE!E265)</f>
        <v>RibeirãoShopping</v>
      </c>
      <c r="C60" s="165">
        <v>0</v>
      </c>
      <c r="D60" s="165">
        <v>0</v>
      </c>
      <c r="E60" s="165">
        <v>0</v>
      </c>
      <c r="F60" s="165">
        <v>0</v>
      </c>
      <c r="G60" s="165">
        <v>0</v>
      </c>
      <c r="H60" s="165">
        <v>0</v>
      </c>
      <c r="I60" s="165">
        <v>0</v>
      </c>
      <c r="J60" s="165">
        <v>0</v>
      </c>
      <c r="K60" s="165">
        <v>0</v>
      </c>
      <c r="L60" s="165">
        <v>0</v>
      </c>
      <c r="M60" s="165">
        <v>0</v>
      </c>
      <c r="N60" s="165">
        <v>0</v>
      </c>
      <c r="O60" s="165">
        <v>0</v>
      </c>
      <c r="P60" s="165">
        <v>761.08388999999988</v>
      </c>
      <c r="Q60" s="165">
        <v>1509.27205</v>
      </c>
      <c r="R60" s="165">
        <v>2015.4347900000007</v>
      </c>
      <c r="S60" s="156">
        <v>769.18780999999922</v>
      </c>
      <c r="T60" s="156">
        <v>801.37236000000007</v>
      </c>
      <c r="U60" s="156">
        <v>843.79626999999994</v>
      </c>
      <c r="V60" s="156">
        <v>1040.19265</v>
      </c>
      <c r="W60" s="156">
        <v>958.4221399999999</v>
      </c>
      <c r="X60" s="156">
        <v>1017.1291999999996</v>
      </c>
      <c r="Y60" s="156">
        <v>969.40827999999999</v>
      </c>
      <c r="Z60" s="156">
        <v>1166.4875300000003</v>
      </c>
      <c r="AA60" s="156">
        <v>1008.6743500000006</v>
      </c>
      <c r="AB60" s="156">
        <v>1004.7360800000001</v>
      </c>
      <c r="AC60" s="156">
        <v>975.91632000000004</v>
      </c>
      <c r="AD60" s="156">
        <v>1337.3847900000007</v>
      </c>
      <c r="AE60" s="156">
        <v>1134.4793800000002</v>
      </c>
      <c r="AF60" s="156">
        <v>1102.7936299999999</v>
      </c>
      <c r="AG60" s="156">
        <v>1273.7877800000003</v>
      </c>
      <c r="AH60" s="156">
        <v>1386.9371999999992</v>
      </c>
      <c r="AI60" s="156">
        <v>1245.2112799999998</v>
      </c>
      <c r="AJ60" s="156">
        <v>1303.1572999999996</v>
      </c>
      <c r="AK60" s="156">
        <v>1316.9980600000006</v>
      </c>
      <c r="AL60" s="156">
        <v>1609.8209100000006</v>
      </c>
      <c r="AM60" s="156">
        <v>1296.1422400000001</v>
      </c>
      <c r="AN60" s="156">
        <v>1256.2939200000001</v>
      </c>
      <c r="AO60" s="156">
        <v>1246.5865400000009</v>
      </c>
      <c r="AP60" s="156">
        <v>1534.59917</v>
      </c>
      <c r="AQ60" s="156">
        <v>1437.0106400000006</v>
      </c>
      <c r="AR60" s="156">
        <v>1467.9069200000004</v>
      </c>
      <c r="AS60" s="156">
        <v>1432.6843999999996</v>
      </c>
      <c r="AT60" s="156">
        <v>1714.2712000000008</v>
      </c>
      <c r="AU60" s="156">
        <v>1313.7375200000006</v>
      </c>
      <c r="AV60" s="156">
        <v>1443.4323300000001</v>
      </c>
      <c r="AW60" s="156">
        <v>1429.3093200000003</v>
      </c>
      <c r="AX60" s="156">
        <v>1746.8369200000004</v>
      </c>
      <c r="AY60" s="156">
        <v>1329.5184300000005</v>
      </c>
      <c r="AZ60" s="156">
        <v>1322.75539</v>
      </c>
      <c r="BA60" s="156">
        <v>1387.3515000000009</v>
      </c>
      <c r="BB60" s="156">
        <v>1791.3973699999999</v>
      </c>
      <c r="BC60" s="156">
        <v>1439.8382100000003</v>
      </c>
      <c r="BD60" s="156">
        <v>1512.7868200000003</v>
      </c>
      <c r="BE60" s="156">
        <v>1520.1346300000002</v>
      </c>
      <c r="BF60" s="156">
        <v>1886.3408100000001</v>
      </c>
      <c r="BG60" s="156">
        <v>1228.8804599999996</v>
      </c>
      <c r="BH60" s="156">
        <v>179.56452999999996</v>
      </c>
      <c r="BI60" s="156">
        <v>558.49989000000016</v>
      </c>
      <c r="BJ60" s="156">
        <v>1367.7701400000001</v>
      </c>
      <c r="BK60" s="156">
        <v>665.45667000000026</v>
      </c>
      <c r="BL60" s="156">
        <v>830.26267999999914</v>
      </c>
      <c r="BM60" s="156">
        <v>1402.4963099999964</v>
      </c>
      <c r="BN60" s="156">
        <v>1983.4959799999981</v>
      </c>
      <c r="BO60" s="156">
        <v>1442.1316399999973</v>
      </c>
      <c r="BP60" s="156">
        <v>1927.9510699999971</v>
      </c>
      <c r="BQ60" s="13">
        <v>2116.435829999999</v>
      </c>
      <c r="BR60" s="156">
        <v>2601.8081200000011</v>
      </c>
      <c r="BS60" s="22">
        <v>2344.4966700000036</v>
      </c>
      <c r="BT60" s="22">
        <v>3073.7936700000046</v>
      </c>
      <c r="BU60" s="13">
        <v>3276.5607800000053</v>
      </c>
      <c r="BV60" s="13">
        <v>4038.2132200000174</v>
      </c>
      <c r="BW60" s="13">
        <v>2742.3488700000066</v>
      </c>
      <c r="BX60" s="13">
        <v>3437.9339100000093</v>
      </c>
      <c r="BY60" s="13">
        <v>3617.8135299999994</v>
      </c>
      <c r="BZ60" s="13">
        <v>4568.0433600000088</v>
      </c>
      <c r="CA60" s="22">
        <v>3498.7174000000023</v>
      </c>
      <c r="CB60" s="22">
        <v>3881.9598800000008</v>
      </c>
      <c r="CC60" s="22">
        <v>4005.597220000006</v>
      </c>
      <c r="CD60" s="22">
        <v>5021.052210000018</v>
      </c>
      <c r="CE60" s="22"/>
      <c r="CF60" s="13">
        <f t="shared" si="64"/>
        <v>0</v>
      </c>
      <c r="CG60" s="13">
        <f t="shared" si="65"/>
        <v>0</v>
      </c>
      <c r="CH60" s="13">
        <f t="shared" si="66"/>
        <v>0</v>
      </c>
      <c r="CI60" s="13">
        <f t="shared" si="67"/>
        <v>4285.7907300000006</v>
      </c>
      <c r="CJ60" s="13">
        <f t="shared" si="68"/>
        <v>3454.5490899999991</v>
      </c>
      <c r="CK60" s="13">
        <f t="shared" si="69"/>
        <v>4111.44715</v>
      </c>
      <c r="CL60" s="13">
        <f t="shared" si="70"/>
        <v>4326.7115400000021</v>
      </c>
      <c r="CM60" s="13">
        <f t="shared" si="71"/>
        <v>4897.9979899999998</v>
      </c>
      <c r="CN60" s="13">
        <f t="shared" si="72"/>
        <v>5475.1875500000006</v>
      </c>
      <c r="CO60" s="13">
        <f t="shared" si="73"/>
        <v>5333.6218700000009</v>
      </c>
      <c r="CP60" s="13">
        <f t="shared" si="74"/>
        <v>6051.873160000001</v>
      </c>
      <c r="CQ60" s="13">
        <f t="shared" si="75"/>
        <v>5933.3160900000012</v>
      </c>
      <c r="CR60" s="13">
        <f t="shared" si="76"/>
        <v>5831.0226900000007</v>
      </c>
      <c r="CS60" s="13">
        <f t="shared" si="77"/>
        <v>6359.1004700000012</v>
      </c>
      <c r="CT60" s="13">
        <f t="shared" si="78"/>
        <v>3334.7150199999996</v>
      </c>
      <c r="CU60" s="13">
        <f t="shared" si="79"/>
        <v>4881.7116399999941</v>
      </c>
      <c r="CV60" s="13">
        <f t="shared" si="80"/>
        <v>8088.3266599999952</v>
      </c>
      <c r="CW60" s="13">
        <f t="shared" ref="CW60:CW79" si="81">SUM(BS60:BV60)</f>
        <v>12733.064340000032</v>
      </c>
      <c r="CX60" s="13">
        <f t="shared" ref="CX60:CX77" si="82">SUM(BW60:BZ60)</f>
        <v>14366.139670000024</v>
      </c>
      <c r="CY60" s="13">
        <f t="shared" ref="CY60:CY79" si="83">SUM(CA60:CD60)</f>
        <v>16407.32671000003</v>
      </c>
      <c r="CZ60" s="281"/>
      <c r="DA60" s="147"/>
    </row>
    <row r="61" spans="2:106" outlineLevel="1">
      <c r="B61" s="12" t="str">
        <f>IF(Portfolio!$CE$3=SOURCE!$A$1,SOURCE!D266,SOURCE!E266)</f>
        <v>BarraShopping</v>
      </c>
      <c r="C61" s="165">
        <v>611</v>
      </c>
      <c r="D61" s="165">
        <v>1029</v>
      </c>
      <c r="E61" s="165">
        <v>887.04993999999999</v>
      </c>
      <c r="F61" s="165">
        <v>936.22199999999998</v>
      </c>
      <c r="G61" s="165">
        <v>831.07111999999995</v>
      </c>
      <c r="H61" s="165">
        <v>3069.9856400000003</v>
      </c>
      <c r="I61" s="165">
        <v>4081</v>
      </c>
      <c r="J61" s="165">
        <v>4534.8298000000004</v>
      </c>
      <c r="K61" s="165">
        <v>4320.7344399999993</v>
      </c>
      <c r="L61" s="165">
        <v>4412</v>
      </c>
      <c r="M61" s="165">
        <v>4654</v>
      </c>
      <c r="N61" s="165">
        <v>5214.5301499999987</v>
      </c>
      <c r="O61" s="165">
        <v>4064.567240000003</v>
      </c>
      <c r="P61" s="165">
        <v>5896.7624599999963</v>
      </c>
      <c r="Q61" s="165">
        <v>5333.3824000000004</v>
      </c>
      <c r="R61" s="165">
        <v>5923.2711863619006</v>
      </c>
      <c r="S61" s="156">
        <v>1967.5964200000053</v>
      </c>
      <c r="T61" s="156">
        <v>1984.1139299999995</v>
      </c>
      <c r="U61" s="156">
        <v>2101.3508300000003</v>
      </c>
      <c r="V61" s="156">
        <v>2672.0949900000028</v>
      </c>
      <c r="W61" s="156">
        <v>2037.5109700000007</v>
      </c>
      <c r="X61" s="156">
        <v>2168.2515399999997</v>
      </c>
      <c r="Y61" s="156">
        <v>2195.2632499999995</v>
      </c>
      <c r="Z61" s="156">
        <v>2472.9702000000002</v>
      </c>
      <c r="AA61" s="156">
        <v>2733.7755599999996</v>
      </c>
      <c r="AB61" s="156">
        <v>2646.2968700000001</v>
      </c>
      <c r="AC61" s="156">
        <v>2523.6911800000007</v>
      </c>
      <c r="AD61" s="156">
        <v>3149.1985899999972</v>
      </c>
      <c r="AE61" s="156">
        <v>2366.0389700000001</v>
      </c>
      <c r="AF61" s="156">
        <v>2666.2449200000019</v>
      </c>
      <c r="AG61" s="156">
        <v>2795.3048599999993</v>
      </c>
      <c r="AH61" s="156">
        <v>3151.0314599999983</v>
      </c>
      <c r="AI61" s="156">
        <v>3337.561369999999</v>
      </c>
      <c r="AJ61" s="156">
        <v>3327.7218000000012</v>
      </c>
      <c r="AK61" s="156">
        <v>3443.7772300000001</v>
      </c>
      <c r="AL61" s="156">
        <v>3953.8333624999868</v>
      </c>
      <c r="AM61" s="156">
        <v>3655.5963700000002</v>
      </c>
      <c r="AN61" s="156">
        <v>3749.1935500000004</v>
      </c>
      <c r="AO61" s="156">
        <v>3748.4087899999986</v>
      </c>
      <c r="AP61" s="156">
        <v>4317.7303099999999</v>
      </c>
      <c r="AQ61" s="156">
        <v>4271.5764399999998</v>
      </c>
      <c r="AR61" s="156">
        <v>4106.8687499999978</v>
      </c>
      <c r="AS61" s="156">
        <v>4007.0797599999969</v>
      </c>
      <c r="AT61" s="156">
        <v>5489.1619099999989</v>
      </c>
      <c r="AU61" s="156">
        <v>4894.2780199999979</v>
      </c>
      <c r="AV61" s="156">
        <v>4940.8434499999994</v>
      </c>
      <c r="AW61" s="156">
        <v>4740.1248500000002</v>
      </c>
      <c r="AX61" s="156">
        <v>5628.7855999999992</v>
      </c>
      <c r="AY61" s="156">
        <v>5155.3155399999987</v>
      </c>
      <c r="AZ61" s="156">
        <v>5447.9770599999983</v>
      </c>
      <c r="BA61" s="156">
        <v>5715.2069299999957</v>
      </c>
      <c r="BB61" s="156">
        <v>6831.7035399999968</v>
      </c>
      <c r="BC61" s="156">
        <v>5628.686259999994</v>
      </c>
      <c r="BD61" s="156">
        <v>5639.8506999999954</v>
      </c>
      <c r="BE61" s="156">
        <v>5818.8763699999918</v>
      </c>
      <c r="BF61" s="156">
        <v>6877.7759799999931</v>
      </c>
      <c r="BG61" s="156">
        <v>5026.2453799999957</v>
      </c>
      <c r="BH61" s="156">
        <v>739.56138999999985</v>
      </c>
      <c r="BI61" s="156">
        <v>4164.2858600000054</v>
      </c>
      <c r="BJ61" s="156">
        <v>5772.5723699999935</v>
      </c>
      <c r="BK61" s="156">
        <v>4219.910580000007</v>
      </c>
      <c r="BL61" s="156">
        <v>4617.8677700000053</v>
      </c>
      <c r="BM61" s="156">
        <v>5753.1621599999908</v>
      </c>
      <c r="BN61" s="156">
        <v>6856.2013399999832</v>
      </c>
      <c r="BO61" s="156">
        <v>5452.7312700000011</v>
      </c>
      <c r="BP61" s="156">
        <v>6991.0430499999893</v>
      </c>
      <c r="BQ61" s="13">
        <v>7328.57880999998</v>
      </c>
      <c r="BR61" s="156">
        <v>8295.9008999999842</v>
      </c>
      <c r="BS61" s="22">
        <v>7314.347309999981</v>
      </c>
      <c r="BT61" s="22">
        <v>8027.8122699999894</v>
      </c>
      <c r="BU61" s="13">
        <v>8433.0059099999744</v>
      </c>
      <c r="BV61" s="13">
        <v>9578.0257899999597</v>
      </c>
      <c r="BW61" s="13">
        <v>8225.9466399999601</v>
      </c>
      <c r="BX61" s="13">
        <v>7532.840479999998</v>
      </c>
      <c r="BY61" s="13">
        <v>9025.5169399999722</v>
      </c>
      <c r="BZ61" s="13">
        <v>10715.973939999994</v>
      </c>
      <c r="CA61" s="22">
        <v>8489.3197099999779</v>
      </c>
      <c r="CB61" s="22">
        <v>9832.5972199999796</v>
      </c>
      <c r="CC61" s="22">
        <v>10045.208529999996</v>
      </c>
      <c r="CD61" s="22">
        <v>12589.409869999976</v>
      </c>
      <c r="CE61" s="22"/>
      <c r="CF61" s="13">
        <f t="shared" si="64"/>
        <v>3463.2719399999996</v>
      </c>
      <c r="CG61" s="13">
        <f t="shared" si="65"/>
        <v>12516.886560000001</v>
      </c>
      <c r="CH61" s="13">
        <f t="shared" si="66"/>
        <v>18601.264589999999</v>
      </c>
      <c r="CI61" s="13">
        <f t="shared" si="67"/>
        <v>21217.983286361901</v>
      </c>
      <c r="CJ61" s="13">
        <f t="shared" si="68"/>
        <v>8725.1561700000075</v>
      </c>
      <c r="CK61" s="13">
        <f t="shared" si="69"/>
        <v>8873.9959600000002</v>
      </c>
      <c r="CL61" s="13">
        <f t="shared" si="70"/>
        <v>11052.962199999998</v>
      </c>
      <c r="CM61" s="13">
        <f t="shared" si="71"/>
        <v>10978.620210000001</v>
      </c>
      <c r="CN61" s="13">
        <f t="shared" si="72"/>
        <v>14062.893762499987</v>
      </c>
      <c r="CO61" s="13">
        <f t="shared" si="73"/>
        <v>15470.92902</v>
      </c>
      <c r="CP61" s="13">
        <f t="shared" si="74"/>
        <v>17874.686859999994</v>
      </c>
      <c r="CQ61" s="13">
        <f t="shared" si="75"/>
        <v>20204.031919999998</v>
      </c>
      <c r="CR61" s="13">
        <f t="shared" si="76"/>
        <v>23150.203069999989</v>
      </c>
      <c r="CS61" s="13">
        <f t="shared" si="77"/>
        <v>23965.189309999972</v>
      </c>
      <c r="CT61" s="13">
        <f t="shared" si="78"/>
        <v>15702.664999999994</v>
      </c>
      <c r="CU61" s="13">
        <f t="shared" si="79"/>
        <v>21447.141849999985</v>
      </c>
      <c r="CV61" s="13">
        <f t="shared" si="80"/>
        <v>28068.254029999953</v>
      </c>
      <c r="CW61" s="13">
        <f t="shared" si="81"/>
        <v>33353.191279999905</v>
      </c>
      <c r="CX61" s="13">
        <f t="shared" si="82"/>
        <v>35500.277999999926</v>
      </c>
      <c r="CY61" s="13">
        <f t="shared" si="83"/>
        <v>40956.535329999926</v>
      </c>
      <c r="CZ61" s="281"/>
      <c r="DA61" s="147"/>
    </row>
    <row r="62" spans="2:106" outlineLevel="1">
      <c r="B62" s="12" t="str">
        <f>IF(Portfolio!$CE$3=SOURCE!$A$1,SOURCE!D267,SOURCE!E267)</f>
        <v>MorumbiShopping</v>
      </c>
      <c r="C62" s="165">
        <v>450</v>
      </c>
      <c r="D62" s="165">
        <v>686</v>
      </c>
      <c r="E62" s="165">
        <v>666.27407999999991</v>
      </c>
      <c r="F62" s="165">
        <v>996.38</v>
      </c>
      <c r="G62" s="165">
        <v>2255.3044899999995</v>
      </c>
      <c r="H62" s="165">
        <v>4047.5150899999999</v>
      </c>
      <c r="I62" s="165">
        <v>3933</v>
      </c>
      <c r="J62" s="165">
        <v>4620.9017600000006</v>
      </c>
      <c r="K62" s="165">
        <v>3943.4340500000003</v>
      </c>
      <c r="L62" s="165">
        <v>4039</v>
      </c>
      <c r="M62" s="165">
        <v>5195</v>
      </c>
      <c r="N62" s="165">
        <v>5605.9242300000005</v>
      </c>
      <c r="O62" s="165">
        <v>4581.514290000001</v>
      </c>
      <c r="P62" s="165">
        <v>5902.6386699999985</v>
      </c>
      <c r="Q62" s="165">
        <v>5770.288239999999</v>
      </c>
      <c r="R62" s="165">
        <v>6718.3383897508647</v>
      </c>
      <c r="S62" s="156">
        <v>2557.3863099999994</v>
      </c>
      <c r="T62" s="156">
        <v>2587.734750000001</v>
      </c>
      <c r="U62" s="156">
        <v>2804.0616800000003</v>
      </c>
      <c r="V62" s="156">
        <v>3429.7110900000116</v>
      </c>
      <c r="W62" s="156">
        <v>2743.2022699999998</v>
      </c>
      <c r="X62" s="156">
        <v>2863.9363899999998</v>
      </c>
      <c r="Y62" s="156">
        <v>2796.5935500000005</v>
      </c>
      <c r="Z62" s="156">
        <v>3715.7389399999993</v>
      </c>
      <c r="AA62" s="156">
        <v>3088.0501900000013</v>
      </c>
      <c r="AB62" s="156">
        <v>3235.6796700000009</v>
      </c>
      <c r="AC62" s="156">
        <v>3010.4379199999998</v>
      </c>
      <c r="AD62" s="156">
        <v>3835.0295700000001</v>
      </c>
      <c r="AE62" s="156">
        <v>3302.9473100000005</v>
      </c>
      <c r="AF62" s="156">
        <v>3390.7382600000001</v>
      </c>
      <c r="AG62" s="156">
        <v>3295.8889400000012</v>
      </c>
      <c r="AH62" s="156">
        <v>4148.226450000001</v>
      </c>
      <c r="AI62" s="156">
        <v>3811.2212400000003</v>
      </c>
      <c r="AJ62" s="156">
        <v>4262.816890000001</v>
      </c>
      <c r="AK62" s="156">
        <v>4471.6662100000167</v>
      </c>
      <c r="AL62" s="156">
        <v>5327.907494999954</v>
      </c>
      <c r="AM62" s="156">
        <v>4278.0303199999989</v>
      </c>
      <c r="AN62" s="156">
        <v>4750.3669999999975</v>
      </c>
      <c r="AO62" s="156">
        <v>4619.3745299999991</v>
      </c>
      <c r="AP62" s="156">
        <v>5535.1970900000024</v>
      </c>
      <c r="AQ62" s="156">
        <v>4617.566139999999</v>
      </c>
      <c r="AR62" s="156">
        <v>5042.9167399999978</v>
      </c>
      <c r="AS62" s="156">
        <v>4722.7149400000026</v>
      </c>
      <c r="AT62" s="156">
        <v>6232.9476100000011</v>
      </c>
      <c r="AU62" s="156">
        <v>5060.7348300000021</v>
      </c>
      <c r="AV62" s="156">
        <v>5261.7626099999998</v>
      </c>
      <c r="AW62" s="156">
        <v>4991.0702699999983</v>
      </c>
      <c r="AX62" s="156">
        <v>5990.0188100000005</v>
      </c>
      <c r="AY62" s="156">
        <v>5202.1531000000014</v>
      </c>
      <c r="AZ62" s="156">
        <v>5085.2012399999967</v>
      </c>
      <c r="BA62" s="156">
        <v>5275.4275200000011</v>
      </c>
      <c r="BB62" s="156">
        <v>6109.7768399999986</v>
      </c>
      <c r="BC62" s="156">
        <v>5210.0652199999986</v>
      </c>
      <c r="BD62" s="156">
        <v>5102.473390000001</v>
      </c>
      <c r="BE62" s="156">
        <v>5017.0259300000016</v>
      </c>
      <c r="BF62" s="156">
        <v>6074.3136399999967</v>
      </c>
      <c r="BG62" s="156">
        <v>4281.4364000000005</v>
      </c>
      <c r="BH62" s="156">
        <v>256.79439000000002</v>
      </c>
      <c r="BI62" s="156">
        <v>2318.0419499999985</v>
      </c>
      <c r="BJ62" s="156">
        <v>4344.8125199999995</v>
      </c>
      <c r="BK62" s="156">
        <v>2179.1071000000006</v>
      </c>
      <c r="BL62" s="156">
        <v>2899.52241</v>
      </c>
      <c r="BM62" s="156">
        <v>4300.5246500000003</v>
      </c>
      <c r="BN62" s="156">
        <v>5222.1483200000039</v>
      </c>
      <c r="BO62" s="156">
        <v>3878.4026299999973</v>
      </c>
      <c r="BP62" s="156">
        <v>5336.0180399999945</v>
      </c>
      <c r="BQ62" s="13">
        <v>5047.2417199999954</v>
      </c>
      <c r="BR62" s="156">
        <v>5823.9343999999846</v>
      </c>
      <c r="BS62" s="22">
        <v>4663.7834699999821</v>
      </c>
      <c r="BT62" s="22">
        <v>5720.0988399999796</v>
      </c>
      <c r="BU62" s="13">
        <v>5533.4010599999701</v>
      </c>
      <c r="BV62" s="13">
        <v>6496.7882799999643</v>
      </c>
      <c r="BW62" s="13">
        <v>4593.5359299999827</v>
      </c>
      <c r="BX62" s="13">
        <v>7240.0258200000007</v>
      </c>
      <c r="BY62" s="13">
        <v>6508.2458199999801</v>
      </c>
      <c r="BZ62" s="13">
        <v>7649.9325599999893</v>
      </c>
      <c r="CA62" s="22">
        <v>5996.9154899999912</v>
      </c>
      <c r="CB62" s="22">
        <v>6733.8312599999899</v>
      </c>
      <c r="CC62" s="22">
        <v>6612.6629599999796</v>
      </c>
      <c r="CD62" s="22">
        <v>8330.3711999999614</v>
      </c>
      <c r="CE62" s="22"/>
      <c r="CF62" s="13">
        <f t="shared" si="64"/>
        <v>2798.6540799999998</v>
      </c>
      <c r="CG62" s="13">
        <f t="shared" si="65"/>
        <v>14856.72134</v>
      </c>
      <c r="CH62" s="13">
        <f t="shared" si="66"/>
        <v>18783.35828</v>
      </c>
      <c r="CI62" s="13">
        <f t="shared" si="67"/>
        <v>22972.779589750862</v>
      </c>
      <c r="CJ62" s="13">
        <f t="shared" si="68"/>
        <v>11378.893830000012</v>
      </c>
      <c r="CK62" s="13">
        <f t="shared" si="69"/>
        <v>12119.471149999999</v>
      </c>
      <c r="CL62" s="13">
        <f t="shared" si="70"/>
        <v>13169.197350000002</v>
      </c>
      <c r="CM62" s="13">
        <f t="shared" si="71"/>
        <v>14137.800960000004</v>
      </c>
      <c r="CN62" s="13">
        <f t="shared" si="72"/>
        <v>17873.611834999974</v>
      </c>
      <c r="CO62" s="13">
        <f t="shared" si="73"/>
        <v>19182.968939999999</v>
      </c>
      <c r="CP62" s="13">
        <f t="shared" si="74"/>
        <v>20616.145429999997</v>
      </c>
      <c r="CQ62" s="13">
        <f t="shared" si="75"/>
        <v>21303.586520000001</v>
      </c>
      <c r="CR62" s="13">
        <f t="shared" si="76"/>
        <v>21672.558699999998</v>
      </c>
      <c r="CS62" s="13">
        <f t="shared" si="77"/>
        <v>21403.87818</v>
      </c>
      <c r="CT62" s="13">
        <f t="shared" si="78"/>
        <v>11201.085259999998</v>
      </c>
      <c r="CU62" s="13">
        <f t="shared" si="79"/>
        <v>14601.302480000006</v>
      </c>
      <c r="CV62" s="13">
        <f t="shared" si="80"/>
        <v>20085.59678999997</v>
      </c>
      <c r="CW62" s="13">
        <f t="shared" si="81"/>
        <v>22414.071649999896</v>
      </c>
      <c r="CX62" s="13">
        <f t="shared" si="82"/>
        <v>25991.740129999951</v>
      </c>
      <c r="CY62" s="13">
        <f t="shared" si="83"/>
        <v>27673.780909999921</v>
      </c>
      <c r="CZ62" s="281"/>
      <c r="DA62" s="147"/>
    </row>
    <row r="63" spans="2:106" outlineLevel="1">
      <c r="B63" s="12" t="str">
        <f>IF(Portfolio!$CE$3=SOURCE!$A$1,SOURCE!D268,SOURCE!E268)</f>
        <v>ParkShopping</v>
      </c>
      <c r="C63" s="165">
        <v>0</v>
      </c>
      <c r="D63" s="165">
        <v>0</v>
      </c>
      <c r="E63" s="165">
        <v>0</v>
      </c>
      <c r="F63" s="165">
        <v>0</v>
      </c>
      <c r="G63" s="165">
        <v>0</v>
      </c>
      <c r="H63" s="165">
        <v>0</v>
      </c>
      <c r="I63" s="165">
        <v>0</v>
      </c>
      <c r="J63" s="165">
        <v>0</v>
      </c>
      <c r="K63" s="165">
        <v>0</v>
      </c>
      <c r="L63" s="165">
        <v>0</v>
      </c>
      <c r="M63" s="165">
        <v>0</v>
      </c>
      <c r="N63" s="165">
        <v>0</v>
      </c>
      <c r="O63" s="165">
        <v>0</v>
      </c>
      <c r="P63" s="165">
        <v>0</v>
      </c>
      <c r="Q63" s="165">
        <v>0</v>
      </c>
      <c r="R63" s="165">
        <v>1770.3753400000001</v>
      </c>
      <c r="S63" s="156">
        <v>799.97239000000047</v>
      </c>
      <c r="T63" s="156">
        <v>604.75500999999997</v>
      </c>
      <c r="U63" s="156">
        <v>725.53979999999979</v>
      </c>
      <c r="V63" s="156">
        <v>1020.1889999999996</v>
      </c>
      <c r="W63" s="156">
        <v>762.66398000000004</v>
      </c>
      <c r="X63" s="156">
        <v>831.47919000000002</v>
      </c>
      <c r="Y63" s="156">
        <v>847.71104999999966</v>
      </c>
      <c r="Z63" s="156">
        <v>1130.2242499999995</v>
      </c>
      <c r="AA63" s="156">
        <v>861.18410999999992</v>
      </c>
      <c r="AB63" s="156">
        <v>796.80146999999977</v>
      </c>
      <c r="AC63" s="156">
        <v>826.23375000000044</v>
      </c>
      <c r="AD63" s="156">
        <v>1181.9101100000003</v>
      </c>
      <c r="AE63" s="156">
        <v>965.51341000000059</v>
      </c>
      <c r="AF63" s="156">
        <v>926.02709000000027</v>
      </c>
      <c r="AG63" s="156">
        <v>974.6090199999993</v>
      </c>
      <c r="AH63" s="156">
        <v>1267.2564399999999</v>
      </c>
      <c r="AI63" s="156">
        <v>1100.1881700000006</v>
      </c>
      <c r="AJ63" s="156">
        <v>1132.9119100000003</v>
      </c>
      <c r="AK63" s="156">
        <v>1171.88291</v>
      </c>
      <c r="AL63" s="156">
        <v>1673.2951700000012</v>
      </c>
      <c r="AM63" s="156">
        <v>1412.5665200000001</v>
      </c>
      <c r="AN63" s="156">
        <v>1383.1180800000011</v>
      </c>
      <c r="AO63" s="156">
        <v>1294.8297299999986</v>
      </c>
      <c r="AP63" s="156">
        <v>1819.1792199999998</v>
      </c>
      <c r="AQ63" s="156">
        <v>1581.2896599999997</v>
      </c>
      <c r="AR63" s="156">
        <v>1462.1155099999992</v>
      </c>
      <c r="AS63" s="156">
        <v>1510.9264799999999</v>
      </c>
      <c r="AT63" s="156">
        <v>2132.4922299999976</v>
      </c>
      <c r="AU63" s="156">
        <v>1595.2463600000005</v>
      </c>
      <c r="AV63" s="156">
        <v>1517.0493399999984</v>
      </c>
      <c r="AW63" s="156">
        <v>1509.24611</v>
      </c>
      <c r="AX63" s="156">
        <v>2077.616309999999</v>
      </c>
      <c r="AY63" s="156">
        <v>2130.7507599999999</v>
      </c>
      <c r="AZ63" s="156">
        <v>1966.6191099999976</v>
      </c>
      <c r="BA63" s="156">
        <v>1989.2537799999993</v>
      </c>
      <c r="BB63" s="156">
        <v>2729.7069000000001</v>
      </c>
      <c r="BC63" s="156">
        <v>2058.8967499999999</v>
      </c>
      <c r="BD63" s="156">
        <v>2090.0408200000006</v>
      </c>
      <c r="BE63" s="156">
        <v>2348.4111000000003</v>
      </c>
      <c r="BF63" s="156">
        <v>3095.3930399999986</v>
      </c>
      <c r="BG63" s="156">
        <v>1994.2819199999999</v>
      </c>
      <c r="BH63" s="156">
        <v>254.40083000000027</v>
      </c>
      <c r="BI63" s="156">
        <v>1022.440319999977</v>
      </c>
      <c r="BJ63" s="156">
        <v>2197.3364400000255</v>
      </c>
      <c r="BK63" s="156">
        <f>(1104.96959+3.402)+0</f>
        <v>1108.37159</v>
      </c>
      <c r="BL63" s="156">
        <v>1605.31709</v>
      </c>
      <c r="BM63" s="156">
        <v>2301.4606799999997</v>
      </c>
      <c r="BN63" s="156">
        <v>3485.0403999999526</v>
      </c>
      <c r="BO63" s="156">
        <v>2051.3770599999802</v>
      </c>
      <c r="BP63" s="156">
        <v>2545.2663700000057</v>
      </c>
      <c r="BQ63" s="13">
        <v>3046.6862500000061</v>
      </c>
      <c r="BR63" s="156">
        <v>3740.9747700000053</v>
      </c>
      <c r="BS63" s="22">
        <v>2538.1653400000041</v>
      </c>
      <c r="BT63" s="22">
        <v>2872.8441800000105</v>
      </c>
      <c r="BU63" s="13">
        <v>3096.5668500000102</v>
      </c>
      <c r="BV63" s="13">
        <v>4058.9754700000062</v>
      </c>
      <c r="BW63" s="13">
        <v>2879.1603200000122</v>
      </c>
      <c r="BX63" s="13">
        <v>3537.7662899999987</v>
      </c>
      <c r="BY63" s="13">
        <v>3769.8726399999919</v>
      </c>
      <c r="BZ63" s="13">
        <v>5232.7707299999865</v>
      </c>
      <c r="CA63" s="22">
        <v>3375.1946899999962</v>
      </c>
      <c r="CB63" s="22">
        <v>3442.0001799999964</v>
      </c>
      <c r="CC63" s="22">
        <v>3294.1685299999936</v>
      </c>
      <c r="CD63" s="22">
        <v>4302.7571499999849</v>
      </c>
      <c r="CE63" s="22"/>
      <c r="CF63" s="13">
        <f t="shared" si="64"/>
        <v>0</v>
      </c>
      <c r="CG63" s="13">
        <f t="shared" si="65"/>
        <v>0</v>
      </c>
      <c r="CH63" s="13">
        <f t="shared" si="66"/>
        <v>0</v>
      </c>
      <c r="CI63" s="13">
        <f t="shared" si="67"/>
        <v>1770.3753400000001</v>
      </c>
      <c r="CJ63" s="13">
        <f t="shared" si="68"/>
        <v>3150.4561999999996</v>
      </c>
      <c r="CK63" s="13">
        <f t="shared" si="69"/>
        <v>3572.0784699999995</v>
      </c>
      <c r="CL63" s="13">
        <f t="shared" si="70"/>
        <v>3666.1294400000002</v>
      </c>
      <c r="CM63" s="13">
        <f t="shared" si="71"/>
        <v>4133.4059600000001</v>
      </c>
      <c r="CN63" s="13">
        <f t="shared" si="72"/>
        <v>5078.2781600000026</v>
      </c>
      <c r="CO63" s="13">
        <f t="shared" si="73"/>
        <v>5909.69355</v>
      </c>
      <c r="CP63" s="13">
        <f t="shared" si="74"/>
        <v>6686.8238799999963</v>
      </c>
      <c r="CQ63" s="13">
        <f t="shared" si="75"/>
        <v>6699.1581199999982</v>
      </c>
      <c r="CR63" s="13">
        <f t="shared" si="76"/>
        <v>8816.3305499999969</v>
      </c>
      <c r="CS63" s="13">
        <f t="shared" si="77"/>
        <v>9592.7417099999984</v>
      </c>
      <c r="CT63" s="13">
        <f t="shared" si="78"/>
        <v>5468.4595100000024</v>
      </c>
      <c r="CU63" s="13">
        <f t="shared" si="79"/>
        <v>8500.189759999952</v>
      </c>
      <c r="CV63" s="13">
        <f t="shared" si="80"/>
        <v>11384.304449999996</v>
      </c>
      <c r="CW63" s="13">
        <f t="shared" si="81"/>
        <v>12566.551840000031</v>
      </c>
      <c r="CX63" s="13">
        <f t="shared" si="82"/>
        <v>15419.569979999989</v>
      </c>
      <c r="CY63" s="13">
        <f t="shared" si="83"/>
        <v>14414.120549999971</v>
      </c>
      <c r="CZ63" s="281"/>
      <c r="DA63" s="147"/>
    </row>
    <row r="64" spans="2:106" outlineLevel="1">
      <c r="B64" s="12" t="str">
        <f>IF(Portfolio!$CE$3=SOURCE!$A$1,SOURCE!D269,SOURCE!E269)</f>
        <v>DiamondMall</v>
      </c>
      <c r="C64" s="165">
        <v>184</v>
      </c>
      <c r="D64" s="165">
        <v>124</v>
      </c>
      <c r="E64" s="165">
        <v>152.76059000000001</v>
      </c>
      <c r="F64" s="165">
        <v>355.54899999999998</v>
      </c>
      <c r="G64" s="165">
        <v>324.20542999999998</v>
      </c>
      <c r="H64" s="165">
        <v>710.9916300000001</v>
      </c>
      <c r="I64" s="165">
        <v>840</v>
      </c>
      <c r="J64" s="165">
        <v>818.38539999999989</v>
      </c>
      <c r="K64" s="165">
        <v>862.81815999999992</v>
      </c>
      <c r="L64" s="165">
        <v>1006</v>
      </c>
      <c r="M64" s="165">
        <v>1038</v>
      </c>
      <c r="N64" s="165">
        <v>1175.7401199999995</v>
      </c>
      <c r="O64" s="165">
        <v>1082.1778299999999</v>
      </c>
      <c r="P64" s="165">
        <v>1071.4645899999998</v>
      </c>
      <c r="Q64" s="165">
        <v>1191.0667300000002</v>
      </c>
      <c r="R64" s="165">
        <v>1486.4215526970274</v>
      </c>
      <c r="S64" s="156">
        <v>1214.1606600000005</v>
      </c>
      <c r="T64" s="156">
        <v>1211.27099</v>
      </c>
      <c r="U64" s="156">
        <v>1243.45595</v>
      </c>
      <c r="V64" s="156">
        <v>1368.5922399999999</v>
      </c>
      <c r="W64" s="156">
        <v>1394.8415699999996</v>
      </c>
      <c r="X64" s="156">
        <v>1347.9203700000003</v>
      </c>
      <c r="Y64" s="156">
        <v>1368.8938400000004</v>
      </c>
      <c r="Z64" s="156">
        <v>1617.2740699999999</v>
      </c>
      <c r="AA64" s="156">
        <v>1372.6212</v>
      </c>
      <c r="AB64" s="156">
        <v>1492.39456</v>
      </c>
      <c r="AC64" s="156">
        <v>1624.3301500000002</v>
      </c>
      <c r="AD64" s="156">
        <v>1849.32402</v>
      </c>
      <c r="AE64" s="156">
        <v>1796.7104099999999</v>
      </c>
      <c r="AF64" s="156">
        <v>1914.4840600000002</v>
      </c>
      <c r="AG64" s="156">
        <v>1975.7046799999991</v>
      </c>
      <c r="AH64" s="156">
        <v>2184.0235600000001</v>
      </c>
      <c r="AI64" s="156">
        <v>1985.3872600000011</v>
      </c>
      <c r="AJ64" s="156">
        <v>2155.4833000000003</v>
      </c>
      <c r="AK64" s="156">
        <v>2147.1342900000009</v>
      </c>
      <c r="AL64" s="156">
        <v>2395.2623799999997</v>
      </c>
      <c r="AM64" s="156">
        <v>2265.7844599999999</v>
      </c>
      <c r="AN64" s="156">
        <v>2235.9174899999998</v>
      </c>
      <c r="AO64" s="156">
        <v>2200.4373200000009</v>
      </c>
      <c r="AP64" s="156">
        <v>2479.3963399999998</v>
      </c>
      <c r="AQ64" s="156">
        <v>2502.6244400000005</v>
      </c>
      <c r="AR64" s="156">
        <v>2337.3651900000013</v>
      </c>
      <c r="AS64" s="156">
        <v>2321.2325600000004</v>
      </c>
      <c r="AT64" s="156">
        <v>2580.2185999999983</v>
      </c>
      <c r="AU64" s="156">
        <v>2198.0758900000001</v>
      </c>
      <c r="AV64" s="156">
        <v>2162.6659000000009</v>
      </c>
      <c r="AW64" s="156">
        <v>2048.0368500000009</v>
      </c>
      <c r="AX64" s="156">
        <v>2328.4578000000001</v>
      </c>
      <c r="AY64" s="156">
        <v>2277.2749299999987</v>
      </c>
      <c r="AZ64" s="156">
        <v>2040.4379900000006</v>
      </c>
      <c r="BA64" s="156">
        <v>2097.8409499999993</v>
      </c>
      <c r="BB64" s="156">
        <v>2455.5598399999999</v>
      </c>
      <c r="BC64" s="156">
        <v>2006.6404799999996</v>
      </c>
      <c r="BD64" s="156">
        <v>2076.3166200000001</v>
      </c>
      <c r="BE64" s="156">
        <v>2136.5149200000005</v>
      </c>
      <c r="BF64" s="156">
        <v>2484.2154999999998</v>
      </c>
      <c r="BG64" s="156">
        <v>1830.4058399999999</v>
      </c>
      <c r="BH64" s="156">
        <v>102.70290000000001</v>
      </c>
      <c r="BI64" s="156">
        <v>471.43104000000017</v>
      </c>
      <c r="BJ64" s="156">
        <v>1356.95742</v>
      </c>
      <c r="BK64" s="156">
        <v>611.33024000000023</v>
      </c>
      <c r="BL64" s="156">
        <v>884.71731000000034</v>
      </c>
      <c r="BM64" s="156">
        <v>1472.4748800000007</v>
      </c>
      <c r="BN64" s="156">
        <v>2200.5000300000011</v>
      </c>
      <c r="BO64" s="156">
        <v>1640.5222399999998</v>
      </c>
      <c r="BP64" s="156">
        <v>1982.2403200000015</v>
      </c>
      <c r="BQ64" s="13">
        <v>2083.8555100000026</v>
      </c>
      <c r="BR64" s="156">
        <v>2431.8778299999999</v>
      </c>
      <c r="BS64" s="22">
        <v>2137.3268000000025</v>
      </c>
      <c r="BT64" s="22">
        <v>2347.6503400000056</v>
      </c>
      <c r="BU64" s="13">
        <v>2480.5153700000014</v>
      </c>
      <c r="BV64" s="13">
        <v>2714.1314300000045</v>
      </c>
      <c r="BW64" s="13">
        <v>2421.3196000000034</v>
      </c>
      <c r="BX64" s="13">
        <v>2739.590400000005</v>
      </c>
      <c r="BY64" s="13">
        <v>2859.3867500000033</v>
      </c>
      <c r="BZ64" s="13">
        <v>3744.1956900000037</v>
      </c>
      <c r="CA64" s="22">
        <v>3020.350110000003</v>
      </c>
      <c r="CB64" s="22">
        <v>3327.1819500000029</v>
      </c>
      <c r="CC64" s="22">
        <v>3330.8596899999989</v>
      </c>
      <c r="CD64" s="22">
        <v>3769.2585200000003</v>
      </c>
      <c r="CE64" s="22"/>
      <c r="CF64" s="13">
        <f t="shared" si="64"/>
        <v>816.30958999999996</v>
      </c>
      <c r="CG64" s="13">
        <f t="shared" si="65"/>
        <v>2693.5824599999996</v>
      </c>
      <c r="CH64" s="13">
        <f t="shared" si="66"/>
        <v>4082.5582799999993</v>
      </c>
      <c r="CI64" s="13">
        <f t="shared" si="67"/>
        <v>4831.1307026970271</v>
      </c>
      <c r="CJ64" s="13">
        <f t="shared" si="68"/>
        <v>5037.47984</v>
      </c>
      <c r="CK64" s="13">
        <f t="shared" si="69"/>
        <v>5728.9298500000004</v>
      </c>
      <c r="CL64" s="13">
        <f t="shared" si="70"/>
        <v>6338.66993</v>
      </c>
      <c r="CM64" s="13">
        <f t="shared" si="71"/>
        <v>7870.9227099999989</v>
      </c>
      <c r="CN64" s="13">
        <f t="shared" si="72"/>
        <v>8683.2672300000013</v>
      </c>
      <c r="CO64" s="13">
        <f t="shared" si="73"/>
        <v>9181.5356100000008</v>
      </c>
      <c r="CP64" s="13">
        <f t="shared" si="74"/>
        <v>9741.4407900000006</v>
      </c>
      <c r="CQ64" s="13">
        <f t="shared" si="75"/>
        <v>8737.2364400000024</v>
      </c>
      <c r="CR64" s="13">
        <f t="shared" si="76"/>
        <v>8871.1137099999978</v>
      </c>
      <c r="CS64" s="13">
        <f t="shared" si="77"/>
        <v>8703.6875199999995</v>
      </c>
      <c r="CT64" s="13">
        <f t="shared" si="78"/>
        <v>3761.4971999999998</v>
      </c>
      <c r="CU64" s="13">
        <f t="shared" si="79"/>
        <v>5169.022460000002</v>
      </c>
      <c r="CV64" s="13">
        <f t="shared" si="80"/>
        <v>8138.4959000000035</v>
      </c>
      <c r="CW64" s="13">
        <f t="shared" si="81"/>
        <v>9679.623940000014</v>
      </c>
      <c r="CX64" s="13">
        <f t="shared" si="82"/>
        <v>11764.492440000016</v>
      </c>
      <c r="CY64" s="13">
        <f t="shared" si="83"/>
        <v>13447.650270000006</v>
      </c>
      <c r="CZ64" s="281"/>
      <c r="DA64" s="147"/>
    </row>
    <row r="65" spans="2:105" outlineLevel="1">
      <c r="B65" s="12" t="str">
        <f>IF(Portfolio!$CE$3=SOURCE!$A$1,SOURCE!D270,SOURCE!E270)</f>
        <v>New York City Center</v>
      </c>
      <c r="C65" s="165">
        <v>211</v>
      </c>
      <c r="D65" s="165">
        <v>249</v>
      </c>
      <c r="E65" s="165">
        <v>261.57569000000001</v>
      </c>
      <c r="F65" s="165">
        <v>368.322</v>
      </c>
      <c r="G65" s="165">
        <v>306.54093999999998</v>
      </c>
      <c r="H65" s="165">
        <v>631.52059000000008</v>
      </c>
      <c r="I65" s="165">
        <v>838</v>
      </c>
      <c r="J65" s="165">
        <v>951.08398</v>
      </c>
      <c r="K65" s="165">
        <v>1090.9186299999999</v>
      </c>
      <c r="L65" s="165">
        <v>983</v>
      </c>
      <c r="M65" s="165">
        <v>952</v>
      </c>
      <c r="N65" s="165">
        <v>1048.7707499999997</v>
      </c>
      <c r="O65" s="165">
        <v>1072.68264</v>
      </c>
      <c r="P65" s="165">
        <v>1243.75386</v>
      </c>
      <c r="Q65" s="165">
        <v>1101.8828000000001</v>
      </c>
      <c r="R65" s="165">
        <v>1340.2330213756277</v>
      </c>
      <c r="S65" s="156">
        <v>1068.4410000000007</v>
      </c>
      <c r="T65" s="156">
        <v>913.80307999999991</v>
      </c>
      <c r="U65" s="156">
        <v>1056.0730900000001</v>
      </c>
      <c r="V65" s="156">
        <v>1042.2891399999999</v>
      </c>
      <c r="W65" s="156">
        <v>1091.5706100000002</v>
      </c>
      <c r="X65" s="156">
        <v>1021.7557100000004</v>
      </c>
      <c r="Y65" s="156">
        <v>1144.4303600000003</v>
      </c>
      <c r="Z65" s="156">
        <v>972.03266999999994</v>
      </c>
      <c r="AA65" s="156">
        <v>1336.7159899999997</v>
      </c>
      <c r="AB65" s="156">
        <v>1323.2574199999999</v>
      </c>
      <c r="AC65" s="156">
        <v>1395.9931600000002</v>
      </c>
      <c r="AD65" s="156">
        <v>1231.4670599999997</v>
      </c>
      <c r="AE65" s="156">
        <v>1455.07665</v>
      </c>
      <c r="AF65" s="156">
        <v>1289.8435300000001</v>
      </c>
      <c r="AG65" s="156">
        <v>1347.49413</v>
      </c>
      <c r="AH65" s="156">
        <v>1431.6307899999997</v>
      </c>
      <c r="AI65" s="156">
        <v>1634.070120000001</v>
      </c>
      <c r="AJ65" s="156">
        <v>1608.0436300000006</v>
      </c>
      <c r="AK65" s="156">
        <v>1460.401520000001</v>
      </c>
      <c r="AL65" s="156">
        <v>1431.8270600000005</v>
      </c>
      <c r="AM65" s="156">
        <v>1350.4786000000015</v>
      </c>
      <c r="AN65" s="156">
        <v>1191.6087800000014</v>
      </c>
      <c r="AO65" s="156">
        <v>1105.2860200000002</v>
      </c>
      <c r="AP65" s="156">
        <v>1230.1006900000007</v>
      </c>
      <c r="AQ65" s="156">
        <v>1501.3357600000008</v>
      </c>
      <c r="AR65" s="156">
        <v>1237.4435200000009</v>
      </c>
      <c r="AS65" s="156">
        <v>1235.7792600000007</v>
      </c>
      <c r="AT65" s="156">
        <v>1338.832270000001</v>
      </c>
      <c r="AU65" s="156">
        <v>1369.4862600000006</v>
      </c>
      <c r="AV65" s="156">
        <v>1259.7883900000004</v>
      </c>
      <c r="AW65" s="156">
        <v>1297.4123600000009</v>
      </c>
      <c r="AX65" s="156">
        <v>1336.2699900000011</v>
      </c>
      <c r="AY65" s="156">
        <v>1298.1889000000001</v>
      </c>
      <c r="AZ65" s="156">
        <v>1330.7866299999998</v>
      </c>
      <c r="BA65" s="156">
        <v>1333.9750300000001</v>
      </c>
      <c r="BB65" s="156">
        <v>1456.22533</v>
      </c>
      <c r="BC65" s="156">
        <v>1291.3394200000002</v>
      </c>
      <c r="BD65" s="156">
        <v>1423.7136600000001</v>
      </c>
      <c r="BE65" s="156">
        <v>1358.3208999999999</v>
      </c>
      <c r="BF65" s="156">
        <v>1314.2136600000001</v>
      </c>
      <c r="BG65" s="156">
        <v>1138.9593600000001</v>
      </c>
      <c r="BH65" s="156">
        <v>44.455510000000004</v>
      </c>
      <c r="BI65" s="156">
        <v>635.73819000000026</v>
      </c>
      <c r="BJ65" s="156">
        <v>926.03971999999953</v>
      </c>
      <c r="BK65" s="156">
        <v>516.6698999999993</v>
      </c>
      <c r="BL65" s="156">
        <v>709.05440000000033</v>
      </c>
      <c r="BM65" s="156">
        <v>987.12770999999907</v>
      </c>
      <c r="BN65" s="156">
        <v>1200.0056399999996</v>
      </c>
      <c r="BO65" s="156">
        <v>806.53248000000008</v>
      </c>
      <c r="BP65" s="156">
        <v>1090.6220499999999</v>
      </c>
      <c r="BQ65" s="13">
        <v>1016.3055499999995</v>
      </c>
      <c r="BR65" s="156">
        <v>1085.9392300000004</v>
      </c>
      <c r="BS65" s="22">
        <v>916.13690999999949</v>
      </c>
      <c r="BT65" s="22">
        <v>1018.1427799999999</v>
      </c>
      <c r="BU65" s="13">
        <v>1092.675569999999</v>
      </c>
      <c r="BV65" s="13">
        <v>1245.6458399999979</v>
      </c>
      <c r="BW65" s="13">
        <v>1236.0111499999991</v>
      </c>
      <c r="BX65" s="13">
        <v>1087.8992099999966</v>
      </c>
      <c r="BY65" s="13">
        <v>1225.5408899999961</v>
      </c>
      <c r="BZ65" s="13">
        <v>1459.3311999999978</v>
      </c>
      <c r="CA65" s="22">
        <v>1289.0441999999955</v>
      </c>
      <c r="CB65" s="22">
        <v>1373.0869500000006</v>
      </c>
      <c r="CC65" s="22">
        <v>1440.5758699999994</v>
      </c>
      <c r="CD65" s="22">
        <v>1458.1708099999964</v>
      </c>
      <c r="CE65" s="22"/>
      <c r="CF65" s="13">
        <f t="shared" si="64"/>
        <v>1089.89769</v>
      </c>
      <c r="CG65" s="13">
        <f t="shared" si="65"/>
        <v>2727.1455099999998</v>
      </c>
      <c r="CH65" s="13">
        <f t="shared" si="66"/>
        <v>4074.6893799999998</v>
      </c>
      <c r="CI65" s="13">
        <f t="shared" si="67"/>
        <v>4758.5523213756278</v>
      </c>
      <c r="CJ65" s="13">
        <f t="shared" si="68"/>
        <v>4080.6063100000006</v>
      </c>
      <c r="CK65" s="13">
        <f t="shared" si="69"/>
        <v>4229.7893500000009</v>
      </c>
      <c r="CL65" s="13">
        <f t="shared" si="70"/>
        <v>5287.4336299999995</v>
      </c>
      <c r="CM65" s="13">
        <f t="shared" si="71"/>
        <v>5524.0450999999994</v>
      </c>
      <c r="CN65" s="13">
        <f t="shared" si="72"/>
        <v>6134.3423300000031</v>
      </c>
      <c r="CO65" s="13">
        <f t="shared" si="73"/>
        <v>4877.4740900000033</v>
      </c>
      <c r="CP65" s="13">
        <f t="shared" si="74"/>
        <v>5313.3908100000035</v>
      </c>
      <c r="CQ65" s="13">
        <f t="shared" si="75"/>
        <v>5262.957000000004</v>
      </c>
      <c r="CR65" s="13">
        <f t="shared" si="76"/>
        <v>5419.1758899999995</v>
      </c>
      <c r="CS65" s="13">
        <f t="shared" si="77"/>
        <v>5387.5876400000006</v>
      </c>
      <c r="CT65" s="13">
        <f t="shared" si="78"/>
        <v>2745.1927799999999</v>
      </c>
      <c r="CU65" s="13">
        <f t="shared" si="79"/>
        <v>3412.8576499999981</v>
      </c>
      <c r="CV65" s="13">
        <f t="shared" si="80"/>
        <v>3999.3993099999998</v>
      </c>
      <c r="CW65" s="13">
        <f t="shared" si="81"/>
        <v>4272.6010999999962</v>
      </c>
      <c r="CX65" s="13">
        <f t="shared" si="82"/>
        <v>5008.7824499999897</v>
      </c>
      <c r="CY65" s="13">
        <f t="shared" si="83"/>
        <v>5560.8778299999922</v>
      </c>
      <c r="CZ65" s="281"/>
      <c r="DA65" s="147"/>
    </row>
    <row r="66" spans="2:105" outlineLevel="1">
      <c r="B66" s="12" t="str">
        <f>IF(Portfolio!$CE$3=SOURCE!$A$1,SOURCE!D271,SOURCE!E271)</f>
        <v>ShoppingAnáliaFranco</v>
      </c>
      <c r="C66" s="165">
        <v>0</v>
      </c>
      <c r="D66" s="165">
        <v>0</v>
      </c>
      <c r="E66" s="165">
        <v>0</v>
      </c>
      <c r="F66" s="165">
        <v>0</v>
      </c>
      <c r="G66" s="165">
        <v>0</v>
      </c>
      <c r="H66" s="165">
        <v>0</v>
      </c>
      <c r="I66" s="165">
        <v>0</v>
      </c>
      <c r="J66" s="165">
        <v>0</v>
      </c>
      <c r="K66" s="165">
        <v>0</v>
      </c>
      <c r="L66" s="165">
        <v>1259</v>
      </c>
      <c r="M66" s="165">
        <v>2108</v>
      </c>
      <c r="N66" s="165">
        <v>2212.0435400000006</v>
      </c>
      <c r="O66" s="165">
        <v>1488.3136999999999</v>
      </c>
      <c r="P66" s="165">
        <v>2345.5108799999998</v>
      </c>
      <c r="Q66" s="165">
        <v>2219.0660100000005</v>
      </c>
      <c r="R66" s="165">
        <v>2815.6426871598214</v>
      </c>
      <c r="S66" s="156">
        <v>1418.78829</v>
      </c>
      <c r="T66" s="156">
        <v>1370.32467</v>
      </c>
      <c r="U66" s="156">
        <v>1426.3258200000005</v>
      </c>
      <c r="V66" s="156">
        <v>1700.0278900000008</v>
      </c>
      <c r="W66" s="156">
        <v>1493.3154100000004</v>
      </c>
      <c r="X66" s="156">
        <v>1703.9474399999997</v>
      </c>
      <c r="Y66" s="156">
        <v>1751.5709400000005</v>
      </c>
      <c r="Z66" s="156">
        <v>1941.8710799999999</v>
      </c>
      <c r="AA66" s="156">
        <v>1583.3867299999999</v>
      </c>
      <c r="AB66" s="156">
        <v>1719.9604800000004</v>
      </c>
      <c r="AC66" s="156">
        <v>1687.1846800000001</v>
      </c>
      <c r="AD66" s="156">
        <v>1961.6739600000001</v>
      </c>
      <c r="AE66" s="156">
        <v>1730.0853999999995</v>
      </c>
      <c r="AF66" s="156">
        <v>1778.2435800000001</v>
      </c>
      <c r="AG66" s="156">
        <v>1839.0848199999994</v>
      </c>
      <c r="AH66" s="156">
        <v>2334.6994100000002</v>
      </c>
      <c r="AI66" s="156">
        <v>1832.2892000000002</v>
      </c>
      <c r="AJ66" s="156">
        <v>2023.3091899999995</v>
      </c>
      <c r="AK66" s="156">
        <v>2008.06366</v>
      </c>
      <c r="AL66" s="156">
        <v>2465.9254000000014</v>
      </c>
      <c r="AM66" s="156">
        <v>2016.9730300000024</v>
      </c>
      <c r="AN66" s="156">
        <v>2082.7410000000027</v>
      </c>
      <c r="AO66" s="156">
        <v>1953.5579800000019</v>
      </c>
      <c r="AP66" s="156">
        <v>2339.6500099999994</v>
      </c>
      <c r="AQ66" s="156">
        <v>2183.844300000002</v>
      </c>
      <c r="AR66" s="156">
        <v>2225.2493300000024</v>
      </c>
      <c r="AS66" s="156">
        <v>2120.2990600000039</v>
      </c>
      <c r="AT66" s="156">
        <v>2585.6081400000007</v>
      </c>
      <c r="AU66" s="156">
        <v>2209.6741600000037</v>
      </c>
      <c r="AV66" s="156">
        <v>2162.8088200000038</v>
      </c>
      <c r="AW66" s="156">
        <v>2094.2150800000009</v>
      </c>
      <c r="AX66" s="156">
        <v>2441.4834999999985</v>
      </c>
      <c r="AY66" s="156">
        <v>2198.6260500000017</v>
      </c>
      <c r="AZ66" s="156">
        <v>2228.7790800000002</v>
      </c>
      <c r="BA66" s="156">
        <v>2175.9258700000009</v>
      </c>
      <c r="BB66" s="156">
        <v>2547.9260399999998</v>
      </c>
      <c r="BC66" s="156">
        <v>2354.1545399999991</v>
      </c>
      <c r="BD66" s="156">
        <v>2523.7290899999994</v>
      </c>
      <c r="BE66" s="156">
        <v>2418.7192499999992</v>
      </c>
      <c r="BF66" s="156">
        <v>2791.1272700000004</v>
      </c>
      <c r="BG66" s="156">
        <v>2026.9225999999999</v>
      </c>
      <c r="BH66" s="156">
        <v>194.88431999999995</v>
      </c>
      <c r="BI66" s="156">
        <v>1312.5748299999989</v>
      </c>
      <c r="BJ66" s="156">
        <v>2155.4106699999998</v>
      </c>
      <c r="BK66" s="156">
        <v>1213.3120400000009</v>
      </c>
      <c r="BL66" s="156">
        <v>1478.7520600000005</v>
      </c>
      <c r="BM66" s="156">
        <v>1985.2331500000005</v>
      </c>
      <c r="BN66" s="156">
        <v>2732.2093199999977</v>
      </c>
      <c r="BO66" s="156">
        <v>2050.7028200000022</v>
      </c>
      <c r="BP66" s="156">
        <v>2598.5039899999988</v>
      </c>
      <c r="BQ66" s="13">
        <v>2580.2791700000025</v>
      </c>
      <c r="BR66" s="156">
        <v>3144.2278999999994</v>
      </c>
      <c r="BS66" s="22">
        <v>2611.4296099999956</v>
      </c>
      <c r="BT66" s="22">
        <v>3123.6608799999935</v>
      </c>
      <c r="BU66" s="13">
        <v>3015.1224699999912</v>
      </c>
      <c r="BV66" s="13">
        <v>3600.8944399999873</v>
      </c>
      <c r="BW66" s="13">
        <v>2620.3560299999917</v>
      </c>
      <c r="BX66" s="13">
        <v>2982.6902799999884</v>
      </c>
      <c r="BY66" s="13">
        <v>3159.4494900000004</v>
      </c>
      <c r="BZ66" s="13">
        <v>4011.6652700000013</v>
      </c>
      <c r="CA66" s="22">
        <v>2910.7778700000017</v>
      </c>
      <c r="CB66" s="22">
        <v>3431.7938700000009</v>
      </c>
      <c r="CC66" s="22">
        <v>3568.8876700000028</v>
      </c>
      <c r="CD66" s="22">
        <v>4472.8263799999841</v>
      </c>
      <c r="CE66" s="22"/>
      <c r="CF66" s="13">
        <f t="shared" si="64"/>
        <v>0</v>
      </c>
      <c r="CG66" s="13">
        <f t="shared" si="65"/>
        <v>0</v>
      </c>
      <c r="CH66" s="13">
        <f t="shared" si="66"/>
        <v>5579.0435400000006</v>
      </c>
      <c r="CI66" s="13">
        <f t="shared" si="67"/>
        <v>8868.5332771598223</v>
      </c>
      <c r="CJ66" s="13">
        <f t="shared" si="68"/>
        <v>5915.4666700000016</v>
      </c>
      <c r="CK66" s="13">
        <f t="shared" si="69"/>
        <v>6890.7048700000005</v>
      </c>
      <c r="CL66" s="13">
        <f t="shared" si="70"/>
        <v>6952.2058500000003</v>
      </c>
      <c r="CM66" s="13">
        <f t="shared" si="71"/>
        <v>7682.1132099999986</v>
      </c>
      <c r="CN66" s="13">
        <f t="shared" si="72"/>
        <v>8329.5874500000009</v>
      </c>
      <c r="CO66" s="13">
        <f t="shared" si="73"/>
        <v>8392.9220200000054</v>
      </c>
      <c r="CP66" s="13">
        <f t="shared" si="74"/>
        <v>9115.00083000001</v>
      </c>
      <c r="CQ66" s="13">
        <f t="shared" si="75"/>
        <v>8908.1815600000082</v>
      </c>
      <c r="CR66" s="13">
        <f t="shared" si="76"/>
        <v>9151.2570400000022</v>
      </c>
      <c r="CS66" s="13">
        <f t="shared" si="77"/>
        <v>10087.730149999998</v>
      </c>
      <c r="CT66" s="13">
        <f t="shared" si="78"/>
        <v>5689.7924199999979</v>
      </c>
      <c r="CU66" s="13">
        <f t="shared" si="79"/>
        <v>7409.5065699999996</v>
      </c>
      <c r="CV66" s="13">
        <f t="shared" si="80"/>
        <v>10373.713880000003</v>
      </c>
      <c r="CW66" s="13">
        <f t="shared" si="81"/>
        <v>12351.107399999968</v>
      </c>
      <c r="CX66" s="13">
        <f t="shared" si="82"/>
        <v>12774.161069999982</v>
      </c>
      <c r="CY66" s="13">
        <f t="shared" si="83"/>
        <v>14384.285789999991</v>
      </c>
      <c r="CZ66" s="281"/>
      <c r="DA66" s="147"/>
    </row>
    <row r="67" spans="2:105" outlineLevel="1">
      <c r="B67" s="12" t="str">
        <f>IF(Portfolio!$CE$3=SOURCE!$A$1,SOURCE!D272,SOURCE!E272)</f>
        <v>ParkShoppingBarigüi</v>
      </c>
      <c r="C67" s="165">
        <v>0</v>
      </c>
      <c r="D67" s="165">
        <v>0</v>
      </c>
      <c r="E67" s="165">
        <v>0</v>
      </c>
      <c r="F67" s="165">
        <v>0</v>
      </c>
      <c r="G67" s="165">
        <v>0</v>
      </c>
      <c r="H67" s="165">
        <v>0</v>
      </c>
      <c r="I67" s="165">
        <v>0</v>
      </c>
      <c r="J67" s="165">
        <v>0</v>
      </c>
      <c r="K67" s="165">
        <v>0</v>
      </c>
      <c r="L67" s="165">
        <v>185</v>
      </c>
      <c r="M67" s="165">
        <v>1903</v>
      </c>
      <c r="N67" s="165">
        <v>2063.9261400000005</v>
      </c>
      <c r="O67" s="165">
        <v>2000.26557</v>
      </c>
      <c r="P67" s="165">
        <v>1714.4146999999994</v>
      </c>
      <c r="Q67" s="165">
        <v>1717.1984099999993</v>
      </c>
      <c r="R67" s="165">
        <v>2191.2962010058873</v>
      </c>
      <c r="S67" s="156">
        <v>1731.5486300000005</v>
      </c>
      <c r="T67" s="156">
        <v>1753.7359800000002</v>
      </c>
      <c r="U67" s="156">
        <v>2017.4121700000001</v>
      </c>
      <c r="V67" s="156">
        <v>2716.2006499999998</v>
      </c>
      <c r="W67" s="156">
        <v>2182.7646799999998</v>
      </c>
      <c r="X67" s="156">
        <v>2209.5661599999999</v>
      </c>
      <c r="Y67" s="156">
        <v>2646.8431999999998</v>
      </c>
      <c r="Z67" s="156">
        <v>3028.9712200000004</v>
      </c>
      <c r="AA67" s="156">
        <v>2534.3134</v>
      </c>
      <c r="AB67" s="156">
        <v>2823.4564600000003</v>
      </c>
      <c r="AC67" s="156">
        <v>2735.6945599999995</v>
      </c>
      <c r="AD67" s="156">
        <v>3247.3428399999998</v>
      </c>
      <c r="AE67" s="156">
        <v>2727.0464599999996</v>
      </c>
      <c r="AF67" s="156">
        <v>2922.8241400000002</v>
      </c>
      <c r="AG67" s="156">
        <v>3298.9676200000013</v>
      </c>
      <c r="AH67" s="156">
        <v>3773.5690899999991</v>
      </c>
      <c r="AI67" s="156">
        <v>3199.708790000002</v>
      </c>
      <c r="AJ67" s="156">
        <v>3653.5021999999999</v>
      </c>
      <c r="AK67" s="156">
        <v>3547.8261100000009</v>
      </c>
      <c r="AL67" s="156">
        <v>4516.7333099999987</v>
      </c>
      <c r="AM67" s="156">
        <v>4047.5850700000019</v>
      </c>
      <c r="AN67" s="156">
        <v>4342.9603000000016</v>
      </c>
      <c r="AO67" s="156">
        <v>4250.1196500000005</v>
      </c>
      <c r="AP67" s="156">
        <v>5582.4799299999968</v>
      </c>
      <c r="AQ67" s="156">
        <v>4646.1504899999982</v>
      </c>
      <c r="AR67" s="156">
        <v>4665.4619199999988</v>
      </c>
      <c r="AS67" s="156">
        <v>4585.2516800000012</v>
      </c>
      <c r="AT67" s="156">
        <v>5854.8319799999999</v>
      </c>
      <c r="AU67" s="156">
        <v>5059.964930000001</v>
      </c>
      <c r="AV67" s="156">
        <v>5066.6163199999983</v>
      </c>
      <c r="AW67" s="156">
        <v>4856.9206199999999</v>
      </c>
      <c r="AX67" s="156">
        <v>5956.4287399999994</v>
      </c>
      <c r="AY67" s="156">
        <v>5398.7919399999982</v>
      </c>
      <c r="AZ67" s="156">
        <v>5291.9293199999984</v>
      </c>
      <c r="BA67" s="156">
        <v>5588.0185599999968</v>
      </c>
      <c r="BB67" s="156">
        <v>6647.3003199999985</v>
      </c>
      <c r="BC67" s="156">
        <v>5442.0277099999994</v>
      </c>
      <c r="BD67" s="156">
        <v>5964.6746899999962</v>
      </c>
      <c r="BE67" s="156">
        <v>5829.108589999998</v>
      </c>
      <c r="BF67" s="156">
        <v>6745.1351299999978</v>
      </c>
      <c r="BG67" s="156">
        <v>4714.337660000002</v>
      </c>
      <c r="BH67" s="156">
        <v>679.14687000000026</v>
      </c>
      <c r="BI67" s="156">
        <v>2142.7459400000012</v>
      </c>
      <c r="BJ67" s="156">
        <v>4613.3348200000009</v>
      </c>
      <c r="BK67" s="156">
        <v>2431.5481199999999</v>
      </c>
      <c r="BL67" s="156">
        <v>3081.8747399999997</v>
      </c>
      <c r="BM67" s="156">
        <v>4928.4403799999955</v>
      </c>
      <c r="BN67" s="156">
        <v>7117.0276299999923</v>
      </c>
      <c r="BO67" s="156">
        <v>4997.7224699999988</v>
      </c>
      <c r="BP67" s="156">
        <v>6314.8263299999817</v>
      </c>
      <c r="BQ67" s="13">
        <v>6526.3821299999763</v>
      </c>
      <c r="BR67" s="156">
        <v>7923.6492699999662</v>
      </c>
      <c r="BS67" s="22">
        <v>6200.6503199999797</v>
      </c>
      <c r="BT67" s="22">
        <v>6867.6777499999871</v>
      </c>
      <c r="BU67" s="13">
        <v>7004.5177999999614</v>
      </c>
      <c r="BV67" s="13">
        <v>8158.2595899999324</v>
      </c>
      <c r="BW67" s="13">
        <v>6155.8141499999474</v>
      </c>
      <c r="BX67" s="13">
        <v>6270.5632599999535</v>
      </c>
      <c r="BY67" s="13">
        <v>6975.2475799999247</v>
      </c>
      <c r="BZ67" s="13">
        <v>10436.484679999934</v>
      </c>
      <c r="CA67" s="22">
        <v>7893.7671599999439</v>
      </c>
      <c r="CB67" s="22">
        <v>9120.6129299999247</v>
      </c>
      <c r="CC67" s="22">
        <v>9057.7545499999214</v>
      </c>
      <c r="CD67" s="22">
        <v>11578.423979999918</v>
      </c>
      <c r="CE67" s="22"/>
      <c r="CF67" s="13">
        <f t="shared" si="64"/>
        <v>0</v>
      </c>
      <c r="CG67" s="13">
        <f t="shared" si="65"/>
        <v>0</v>
      </c>
      <c r="CH67" s="13">
        <f t="shared" si="66"/>
        <v>4151.9261400000005</v>
      </c>
      <c r="CI67" s="13">
        <f t="shared" si="67"/>
        <v>7623.1748810058862</v>
      </c>
      <c r="CJ67" s="13">
        <f t="shared" si="68"/>
        <v>8218.8974300000009</v>
      </c>
      <c r="CK67" s="13">
        <f t="shared" si="69"/>
        <v>10068.145260000001</v>
      </c>
      <c r="CL67" s="13">
        <f t="shared" si="70"/>
        <v>11340.80726</v>
      </c>
      <c r="CM67" s="13">
        <f t="shared" si="71"/>
        <v>12722.407310000001</v>
      </c>
      <c r="CN67" s="13">
        <f t="shared" si="72"/>
        <v>14917.770410000001</v>
      </c>
      <c r="CO67" s="13">
        <f t="shared" si="73"/>
        <v>18223.144950000002</v>
      </c>
      <c r="CP67" s="13">
        <f t="shared" si="74"/>
        <v>19751.696069999998</v>
      </c>
      <c r="CQ67" s="13">
        <f t="shared" si="75"/>
        <v>20939.930609999999</v>
      </c>
      <c r="CR67" s="13">
        <f t="shared" si="76"/>
        <v>22926.04013999999</v>
      </c>
      <c r="CS67" s="13">
        <f t="shared" si="77"/>
        <v>23980.94611999999</v>
      </c>
      <c r="CT67" s="13">
        <f t="shared" si="78"/>
        <v>12149.565290000006</v>
      </c>
      <c r="CU67" s="13">
        <f t="shared" si="79"/>
        <v>17558.890869999988</v>
      </c>
      <c r="CV67" s="13">
        <f t="shared" si="80"/>
        <v>25762.580199999924</v>
      </c>
      <c r="CW67" s="13">
        <f t="shared" si="81"/>
        <v>28231.105459999861</v>
      </c>
      <c r="CX67" s="13">
        <f t="shared" si="82"/>
        <v>29838.109669999758</v>
      </c>
      <c r="CY67" s="13">
        <f t="shared" si="83"/>
        <v>37650.558619999705</v>
      </c>
      <c r="CZ67" s="281"/>
      <c r="DA67" s="147"/>
    </row>
    <row r="68" spans="2:105" outlineLevel="1">
      <c r="B68" s="12" t="str">
        <f>IF(Portfolio!$CE$3=SOURCE!$A$1,SOURCE!D273,SOURCE!E273)</f>
        <v>Pátio Savassi</v>
      </c>
      <c r="C68" s="165">
        <v>0</v>
      </c>
      <c r="D68" s="165">
        <v>0</v>
      </c>
      <c r="E68" s="165">
        <v>0</v>
      </c>
      <c r="F68" s="165">
        <v>0</v>
      </c>
      <c r="G68" s="165">
        <v>0</v>
      </c>
      <c r="H68" s="165">
        <v>0</v>
      </c>
      <c r="I68" s="165">
        <v>612</v>
      </c>
      <c r="J68" s="165">
        <v>841.86538000000007</v>
      </c>
      <c r="K68" s="165">
        <v>938.27003999999999</v>
      </c>
      <c r="L68" s="165">
        <v>1064</v>
      </c>
      <c r="M68" s="165">
        <v>1218</v>
      </c>
      <c r="N68" s="165">
        <v>1352.2535800000001</v>
      </c>
      <c r="O68" s="165">
        <v>1325.85141</v>
      </c>
      <c r="P68" s="165">
        <v>1195.8931800000005</v>
      </c>
      <c r="Q68" s="165">
        <v>1261.3217249999941</v>
      </c>
      <c r="R68" s="165">
        <v>1844.2596757576248</v>
      </c>
      <c r="S68" s="157">
        <v>1366.6171099999997</v>
      </c>
      <c r="T68" s="157">
        <v>1351.5792200000001</v>
      </c>
      <c r="U68" s="157">
        <v>1413.0249699999997</v>
      </c>
      <c r="V68" s="157">
        <v>1593.8894300000002</v>
      </c>
      <c r="W68" s="157">
        <v>1663.07276</v>
      </c>
      <c r="X68" s="157">
        <v>1553.6516799999999</v>
      </c>
      <c r="Y68" s="157">
        <v>1622.72568</v>
      </c>
      <c r="Z68" s="157">
        <v>1746.8181400000008</v>
      </c>
      <c r="AA68" s="157">
        <v>1595.4501599999999</v>
      </c>
      <c r="AB68" s="157">
        <v>1861.2784700000002</v>
      </c>
      <c r="AC68" s="157">
        <v>2244.911309999999</v>
      </c>
      <c r="AD68" s="157">
        <v>2072.3698200000013</v>
      </c>
      <c r="AE68" s="157">
        <v>2344.6470599999998</v>
      </c>
      <c r="AF68" s="157">
        <v>2012.2047999999998</v>
      </c>
      <c r="AG68" s="157">
        <v>2105.1894700000003</v>
      </c>
      <c r="AH68" s="157">
        <v>2322.2820900000015</v>
      </c>
      <c r="AI68" s="157">
        <v>2173.81916</v>
      </c>
      <c r="AJ68" s="157">
        <v>2298.1767699999996</v>
      </c>
      <c r="AK68" s="157">
        <v>2148.3260299999997</v>
      </c>
      <c r="AL68" s="157">
        <v>2462.53296</v>
      </c>
      <c r="AM68" s="157">
        <v>2505.6839899999986</v>
      </c>
      <c r="AN68" s="157">
        <v>2257.7031400000005</v>
      </c>
      <c r="AO68" s="157">
        <v>2307.95865</v>
      </c>
      <c r="AP68" s="157">
        <v>2775.19355</v>
      </c>
      <c r="AQ68" s="157">
        <v>2607.1844200000023</v>
      </c>
      <c r="AR68" s="157">
        <v>2316.1631099999986</v>
      </c>
      <c r="AS68" s="157">
        <v>2426.8349099999978</v>
      </c>
      <c r="AT68" s="157">
        <v>2709.0156600000018</v>
      </c>
      <c r="AU68" s="157">
        <v>2359.9786400000016</v>
      </c>
      <c r="AV68" s="157">
        <v>2142.6138699999992</v>
      </c>
      <c r="AW68" s="157">
        <v>2133.6981099999985</v>
      </c>
      <c r="AX68" s="157">
        <v>2555.7073899999987</v>
      </c>
      <c r="AY68" s="157">
        <v>2672.6833899999997</v>
      </c>
      <c r="AZ68" s="157">
        <v>2322.09283</v>
      </c>
      <c r="BA68" s="157">
        <v>2395.5639799999994</v>
      </c>
      <c r="BB68" s="157">
        <v>2743.4213300000006</v>
      </c>
      <c r="BC68" s="157">
        <v>2344.8597</v>
      </c>
      <c r="BD68" s="157">
        <v>2326.2061900000003</v>
      </c>
      <c r="BE68" s="157">
        <v>2406.6684100000002</v>
      </c>
      <c r="BF68" s="157">
        <v>2685.2125700000001</v>
      </c>
      <c r="BG68" s="157">
        <v>1947.7353200000002</v>
      </c>
      <c r="BH68" s="157">
        <v>28.898210000000006</v>
      </c>
      <c r="BI68" s="157">
        <v>330.50306000000006</v>
      </c>
      <c r="BJ68" s="157">
        <v>1193.3200300000001</v>
      </c>
      <c r="BK68" s="157">
        <v>493.64378000000005</v>
      </c>
      <c r="BL68" s="157">
        <v>730.06677000000002</v>
      </c>
      <c r="BM68" s="157">
        <v>1369.2236</v>
      </c>
      <c r="BN68" s="157">
        <v>2131.5213200000003</v>
      </c>
      <c r="BO68" s="157">
        <v>1634.3808999999992</v>
      </c>
      <c r="BP68" s="156">
        <v>2021.0713800000001</v>
      </c>
      <c r="BQ68" s="13">
        <v>2066.7992399999998</v>
      </c>
      <c r="BR68" s="156">
        <v>2446.1999099999994</v>
      </c>
      <c r="BS68" s="22">
        <v>2123.6432700000014</v>
      </c>
      <c r="BT68" s="22">
        <v>2275.6540999999997</v>
      </c>
      <c r="BU68" s="13">
        <v>2433.2310600000046</v>
      </c>
      <c r="BV68" s="13">
        <v>2623.5007900000032</v>
      </c>
      <c r="BW68" s="13">
        <v>2218.3151800000028</v>
      </c>
      <c r="BX68" s="13">
        <v>2371.6326800000011</v>
      </c>
      <c r="BY68" s="13">
        <v>2573.7428600000021</v>
      </c>
      <c r="BZ68" s="13">
        <v>3216.3182700000029</v>
      </c>
      <c r="CA68" s="22">
        <v>2553.2358200000053</v>
      </c>
      <c r="CB68" s="22">
        <v>2668.3642400000012</v>
      </c>
      <c r="CC68" s="22">
        <v>2789.0440899999981</v>
      </c>
      <c r="CD68" s="22">
        <v>3369.8479100000004</v>
      </c>
      <c r="CE68" s="22"/>
      <c r="CF68" s="13">
        <f t="shared" si="64"/>
        <v>0</v>
      </c>
      <c r="CG68" s="13">
        <f t="shared" si="65"/>
        <v>1453.8653800000002</v>
      </c>
      <c r="CH68" s="13">
        <f t="shared" si="66"/>
        <v>4572.5236199999999</v>
      </c>
      <c r="CI68" s="13">
        <f t="shared" si="67"/>
        <v>5627.3259907576194</v>
      </c>
      <c r="CJ68" s="13">
        <f t="shared" si="68"/>
        <v>5725.1107299999994</v>
      </c>
      <c r="CK68" s="13">
        <f t="shared" si="69"/>
        <v>6586.2682600000007</v>
      </c>
      <c r="CL68" s="13">
        <f t="shared" si="70"/>
        <v>7774.0097600000008</v>
      </c>
      <c r="CM68" s="13">
        <f t="shared" si="71"/>
        <v>8784.3234200000006</v>
      </c>
      <c r="CN68" s="13">
        <f t="shared" si="72"/>
        <v>9082.8549199999998</v>
      </c>
      <c r="CO68" s="13">
        <f t="shared" si="73"/>
        <v>9846.5393299999996</v>
      </c>
      <c r="CP68" s="13">
        <f t="shared" si="74"/>
        <v>10059.198100000001</v>
      </c>
      <c r="CQ68" s="13">
        <f t="shared" si="75"/>
        <v>9191.9980099999975</v>
      </c>
      <c r="CR68" s="13">
        <f t="shared" si="76"/>
        <v>10133.76153</v>
      </c>
      <c r="CS68" s="13">
        <f t="shared" si="77"/>
        <v>9762.9468699999998</v>
      </c>
      <c r="CT68" s="13">
        <f t="shared" si="78"/>
        <v>3500.4566200000008</v>
      </c>
      <c r="CU68" s="13">
        <f t="shared" si="79"/>
        <v>4724.4554700000008</v>
      </c>
      <c r="CV68" s="13">
        <f t="shared" si="80"/>
        <v>8168.4514299999992</v>
      </c>
      <c r="CW68" s="13">
        <f t="shared" si="81"/>
        <v>9456.0292200000094</v>
      </c>
      <c r="CX68" s="13">
        <f>SUM(BW68:BZ68)</f>
        <v>10380.008990000009</v>
      </c>
      <c r="CY68" s="13">
        <f t="shared" si="83"/>
        <v>11380.492060000004</v>
      </c>
      <c r="CZ68" s="281"/>
      <c r="DA68" s="147"/>
    </row>
    <row r="69" spans="2:105" outlineLevel="1">
      <c r="B69" s="12" t="str">
        <f>IF(Portfolio!$CE$3=SOURCE!$A$1,SOURCE!D274,SOURCE!E274)</f>
        <v>ShoppingSantaÚrsula</v>
      </c>
      <c r="C69" s="165">
        <v>0</v>
      </c>
      <c r="D69" s="165">
        <v>0</v>
      </c>
      <c r="E69" s="165">
        <v>0</v>
      </c>
      <c r="F69" s="165">
        <v>0</v>
      </c>
      <c r="G69" s="165">
        <v>0</v>
      </c>
      <c r="H69" s="165">
        <v>0</v>
      </c>
      <c r="I69" s="165">
        <v>0</v>
      </c>
      <c r="J69" s="165">
        <v>0</v>
      </c>
      <c r="K69" s="165">
        <v>0</v>
      </c>
      <c r="L69" s="165">
        <v>0</v>
      </c>
      <c r="M69" s="165">
        <v>0</v>
      </c>
      <c r="N69" s="165">
        <v>19.239494999999998</v>
      </c>
      <c r="O69" s="165">
        <v>0</v>
      </c>
      <c r="P69" s="165">
        <v>184.90122</v>
      </c>
      <c r="Q69" s="165">
        <v>222.46912000000003</v>
      </c>
      <c r="R69" s="165">
        <v>285.19414257389963</v>
      </c>
      <c r="S69" s="157">
        <v>206.69704999999993</v>
      </c>
      <c r="T69" s="157">
        <v>238.18572999999998</v>
      </c>
      <c r="U69" s="157">
        <v>313.30312499999997</v>
      </c>
      <c r="V69" s="157">
        <v>444.00768499999992</v>
      </c>
      <c r="W69" s="157">
        <v>361.95922499999995</v>
      </c>
      <c r="X69" s="157">
        <v>359.09702000000004</v>
      </c>
      <c r="Y69" s="157">
        <v>387.25668500000006</v>
      </c>
      <c r="Z69" s="157">
        <v>486.56152000000003</v>
      </c>
      <c r="AA69" s="157">
        <v>487.04055999999991</v>
      </c>
      <c r="AB69" s="157">
        <v>490.92840499999983</v>
      </c>
      <c r="AC69" s="157">
        <v>531.14386000000013</v>
      </c>
      <c r="AD69" s="157">
        <v>655.1578649999999</v>
      </c>
      <c r="AE69" s="157">
        <v>648.56008499999996</v>
      </c>
      <c r="AF69" s="157">
        <v>738.06525999999997</v>
      </c>
      <c r="AG69" s="157">
        <v>762.37404000000004</v>
      </c>
      <c r="AH69" s="157">
        <v>833.96409500000016</v>
      </c>
      <c r="AI69" s="157">
        <v>685.66441999999995</v>
      </c>
      <c r="AJ69" s="157">
        <v>653.56547499999999</v>
      </c>
      <c r="AK69" s="157">
        <v>575.0379099999999</v>
      </c>
      <c r="AL69" s="157">
        <v>697.94054499999993</v>
      </c>
      <c r="AM69" s="157">
        <v>660.73793499999999</v>
      </c>
      <c r="AN69" s="157">
        <v>701.41083499999979</v>
      </c>
      <c r="AO69" s="157">
        <v>642.09237499999983</v>
      </c>
      <c r="AP69" s="157">
        <v>734.13863500000036</v>
      </c>
      <c r="AQ69" s="157">
        <v>703.22413999999992</v>
      </c>
      <c r="AR69" s="157">
        <v>632.35517500000003</v>
      </c>
      <c r="AS69" s="157">
        <v>610.86748000000011</v>
      </c>
      <c r="AT69" s="157">
        <v>694.03753000000017</v>
      </c>
      <c r="AU69" s="157">
        <v>632.47707500000035</v>
      </c>
      <c r="AV69" s="157">
        <v>587.21810999999991</v>
      </c>
      <c r="AW69" s="157">
        <v>534.88154500000019</v>
      </c>
      <c r="AX69" s="157">
        <v>647.13189500000021</v>
      </c>
      <c r="AY69" s="157">
        <v>576.87476500000002</v>
      </c>
      <c r="AZ69" s="157">
        <v>547.63395000000014</v>
      </c>
      <c r="BA69" s="157">
        <v>588.86504999999977</v>
      </c>
      <c r="BB69" s="157">
        <v>735.68083000000013</v>
      </c>
      <c r="BC69" s="157">
        <v>714.49123000000031</v>
      </c>
      <c r="BD69" s="157">
        <v>702.39483500000017</v>
      </c>
      <c r="BE69" s="157">
        <v>655.05232000000035</v>
      </c>
      <c r="BF69" s="157">
        <v>738.02137500000003</v>
      </c>
      <c r="BG69" s="157">
        <v>588.20590000000016</v>
      </c>
      <c r="BH69" s="157">
        <v>22.836559999999999</v>
      </c>
      <c r="BI69" s="157">
        <v>164.99453000000003</v>
      </c>
      <c r="BJ69" s="157">
        <v>525.09917000000019</v>
      </c>
      <c r="BK69" s="157">
        <v>250.54328000000004</v>
      </c>
      <c r="BL69" s="157">
        <v>247.04012000000003</v>
      </c>
      <c r="BM69" s="157">
        <v>436.55844000000002</v>
      </c>
      <c r="BN69" s="157">
        <v>661.8683400000001</v>
      </c>
      <c r="BO69" s="157">
        <v>521.31631000000016</v>
      </c>
      <c r="BP69" s="156">
        <v>613.85132000000101</v>
      </c>
      <c r="BQ69" s="13">
        <v>587.40074000000106</v>
      </c>
      <c r="BR69" s="156">
        <v>726.87901000000102</v>
      </c>
      <c r="BS69" s="22">
        <v>657.31900000000041</v>
      </c>
      <c r="BT69" s="22">
        <v>713.35854000000063</v>
      </c>
      <c r="BU69" s="13">
        <v>826.4388800000022</v>
      </c>
      <c r="BV69" s="13">
        <v>966.49471000000278</v>
      </c>
      <c r="BW69" s="13">
        <v>782.11786000000291</v>
      </c>
      <c r="BX69" s="13">
        <v>834.11658000000205</v>
      </c>
      <c r="BY69" s="13">
        <v>906.66259000000309</v>
      </c>
      <c r="BZ69" s="13">
        <v>1099.193980000003</v>
      </c>
      <c r="CA69" s="22">
        <v>885.62574000000279</v>
      </c>
      <c r="CB69" s="22">
        <v>945.38479000000245</v>
      </c>
      <c r="CC69" s="22">
        <v>976.35376000000031</v>
      </c>
      <c r="CD69" s="22">
        <v>1096.0095800000001</v>
      </c>
      <c r="CE69" s="22"/>
      <c r="CF69" s="13">
        <f t="shared" si="64"/>
        <v>0</v>
      </c>
      <c r="CG69" s="13">
        <f t="shared" si="65"/>
        <v>0</v>
      </c>
      <c r="CH69" s="13">
        <f t="shared" si="66"/>
        <v>19.239494999999998</v>
      </c>
      <c r="CI69" s="13">
        <f t="shared" si="67"/>
        <v>692.56448257389968</v>
      </c>
      <c r="CJ69" s="13">
        <f t="shared" si="68"/>
        <v>1202.1935899999999</v>
      </c>
      <c r="CK69" s="13">
        <f t="shared" si="69"/>
        <v>1594.87445</v>
      </c>
      <c r="CL69" s="13">
        <f t="shared" si="70"/>
        <v>2164.2706899999998</v>
      </c>
      <c r="CM69" s="13">
        <f t="shared" si="71"/>
        <v>2982.9634800000003</v>
      </c>
      <c r="CN69" s="13">
        <f t="shared" si="72"/>
        <v>2612.2083499999999</v>
      </c>
      <c r="CO69" s="13">
        <f t="shared" si="73"/>
        <v>2738.3797799999998</v>
      </c>
      <c r="CP69" s="13">
        <f t="shared" si="74"/>
        <v>2640.4843250000004</v>
      </c>
      <c r="CQ69" s="13">
        <f t="shared" si="75"/>
        <v>2401.7086250000007</v>
      </c>
      <c r="CR69" s="13">
        <f t="shared" si="76"/>
        <v>2449.0545950000001</v>
      </c>
      <c r="CS69" s="13">
        <f t="shared" si="77"/>
        <v>2809.9597600000006</v>
      </c>
      <c r="CT69" s="13">
        <f t="shared" si="78"/>
        <v>1301.1361600000005</v>
      </c>
      <c r="CU69" s="13">
        <f t="shared" si="79"/>
        <v>1596.0101800000002</v>
      </c>
      <c r="CV69" s="13">
        <f t="shared" si="80"/>
        <v>2449.4473800000032</v>
      </c>
      <c r="CW69" s="13">
        <f t="shared" si="81"/>
        <v>3163.6111300000057</v>
      </c>
      <c r="CX69" s="13">
        <f t="shared" si="82"/>
        <v>3622.091010000011</v>
      </c>
      <c r="CY69" s="13">
        <f t="shared" si="83"/>
        <v>3903.3738700000058</v>
      </c>
      <c r="CZ69" s="281"/>
      <c r="DA69" s="147"/>
    </row>
    <row r="70" spans="2:105" outlineLevel="1">
      <c r="B70" s="394" t="str">
        <f>IF(Portfolio!$CE$3=SOURCE!$A$1,SOURCE!D275,SOURCE!E275)</f>
        <v>BarraShoppingSul</v>
      </c>
      <c r="C70" s="165">
        <v>0</v>
      </c>
      <c r="D70" s="165">
        <v>0</v>
      </c>
      <c r="E70" s="165">
        <v>0</v>
      </c>
      <c r="F70" s="165">
        <v>0</v>
      </c>
      <c r="G70" s="165">
        <v>0</v>
      </c>
      <c r="H70" s="165">
        <v>0</v>
      </c>
      <c r="I70" s="165">
        <v>0</v>
      </c>
      <c r="J70" s="165">
        <v>0</v>
      </c>
      <c r="K70" s="165">
        <v>0</v>
      </c>
      <c r="L70" s="165">
        <v>0</v>
      </c>
      <c r="M70" s="165">
        <v>0</v>
      </c>
      <c r="N70" s="165">
        <v>0</v>
      </c>
      <c r="O70" s="165">
        <v>44.742530000000016</v>
      </c>
      <c r="P70" s="165">
        <v>634.80579999999986</v>
      </c>
      <c r="Q70" s="165">
        <v>1337.7318899999993</v>
      </c>
      <c r="R70" s="165">
        <v>1639.0215200000011</v>
      </c>
      <c r="S70" s="157">
        <v>1471.4676599999989</v>
      </c>
      <c r="T70" s="157">
        <v>1480.54909</v>
      </c>
      <c r="U70" s="157">
        <v>1515.6885500000001</v>
      </c>
      <c r="V70" s="157">
        <v>2024.0235700000001</v>
      </c>
      <c r="W70" s="157">
        <v>1681.0969799999998</v>
      </c>
      <c r="X70" s="157">
        <v>1648.72982</v>
      </c>
      <c r="Y70" s="157">
        <v>1724.49955</v>
      </c>
      <c r="Z70" s="157">
        <v>2297.2125300000002</v>
      </c>
      <c r="AA70" s="157">
        <v>1601.6985</v>
      </c>
      <c r="AB70" s="157">
        <v>2215.3659000000002</v>
      </c>
      <c r="AC70" s="157">
        <v>2421.7775999999994</v>
      </c>
      <c r="AD70" s="157">
        <v>2682.0547300000012</v>
      </c>
      <c r="AE70" s="157">
        <v>2191.9832099999999</v>
      </c>
      <c r="AF70" s="157">
        <v>2409.45696</v>
      </c>
      <c r="AG70" s="157">
        <v>2574.7468000000003</v>
      </c>
      <c r="AH70" s="157">
        <v>3073.5260899999989</v>
      </c>
      <c r="AI70" s="157">
        <v>2624.5468400000009</v>
      </c>
      <c r="AJ70" s="157">
        <v>3113.5199199999993</v>
      </c>
      <c r="AK70" s="157">
        <v>3047.9295899999988</v>
      </c>
      <c r="AL70" s="157">
        <v>3773.9431424999871</v>
      </c>
      <c r="AM70" s="157">
        <v>3320.3904499999994</v>
      </c>
      <c r="AN70" s="157">
        <v>3545.179540000001</v>
      </c>
      <c r="AO70" s="157">
        <v>3392.8104799999996</v>
      </c>
      <c r="AP70" s="157">
        <v>4162.7635399999999</v>
      </c>
      <c r="AQ70" s="157">
        <v>3707.7700400000008</v>
      </c>
      <c r="AR70" s="157">
        <v>3587.3530299999993</v>
      </c>
      <c r="AS70" s="157">
        <v>3578.0838900000003</v>
      </c>
      <c r="AT70" s="157">
        <v>3797.4249</v>
      </c>
      <c r="AU70" s="157">
        <v>3190.8164000000002</v>
      </c>
      <c r="AV70" s="157">
        <v>3295.9310500000006</v>
      </c>
      <c r="AW70" s="157">
        <v>3296.3315100000009</v>
      </c>
      <c r="AX70" s="157">
        <v>3686.8739200000005</v>
      </c>
      <c r="AY70" s="157">
        <v>3220.5319000000004</v>
      </c>
      <c r="AZ70" s="157">
        <v>3116.7562399999988</v>
      </c>
      <c r="BA70" s="157">
        <v>3274.5298699999989</v>
      </c>
      <c r="BB70" s="157">
        <v>3810.1576100000007</v>
      </c>
      <c r="BC70" s="157">
        <v>3309.2017100000007</v>
      </c>
      <c r="BD70" s="157">
        <v>3560.5120599999996</v>
      </c>
      <c r="BE70" s="157">
        <v>4037.9236500000002</v>
      </c>
      <c r="BF70" s="157">
        <v>4616.3137700000007</v>
      </c>
      <c r="BG70" s="157">
        <v>3127.0476500000009</v>
      </c>
      <c r="BH70" s="157">
        <v>580.99199999999973</v>
      </c>
      <c r="BI70" s="157">
        <v>1065.8381400000001</v>
      </c>
      <c r="BJ70" s="157">
        <v>2917.0514800000005</v>
      </c>
      <c r="BK70" s="157">
        <v>1794.4743400000011</v>
      </c>
      <c r="BL70" s="157">
        <v>2833.6171300000001</v>
      </c>
      <c r="BM70" s="157">
        <v>3647.138109999999</v>
      </c>
      <c r="BN70" s="157">
        <v>4691.4862899999989</v>
      </c>
      <c r="BO70" s="157">
        <v>3672.4892599999998</v>
      </c>
      <c r="BP70" s="156">
        <v>4681.1186699999962</v>
      </c>
      <c r="BQ70" s="13">
        <v>5195.5242700000008</v>
      </c>
      <c r="BR70" s="156">
        <v>5824.0783699999956</v>
      </c>
      <c r="BS70" s="22">
        <v>4960.7471499999965</v>
      </c>
      <c r="BT70" s="22">
        <v>5607.7381599999908</v>
      </c>
      <c r="BU70" s="13">
        <v>5555.450079999996</v>
      </c>
      <c r="BV70" s="13">
        <v>6051.6785799999943</v>
      </c>
      <c r="BW70" s="13">
        <v>4708.925159999998</v>
      </c>
      <c r="BX70" s="13">
        <v>4408.3399800000025</v>
      </c>
      <c r="BY70" s="13">
        <v>5679.7636700000166</v>
      </c>
      <c r="BZ70" s="13">
        <v>6440.1915400000089</v>
      </c>
      <c r="CA70" s="22">
        <v>5019.7652699999981</v>
      </c>
      <c r="CB70" s="22">
        <v>5833.067979999998</v>
      </c>
      <c r="CC70" s="22">
        <v>5976.7095399999971</v>
      </c>
      <c r="CD70" s="22">
        <v>6680.2019199999959</v>
      </c>
      <c r="CE70" s="22"/>
      <c r="CF70" s="13">
        <f t="shared" si="64"/>
        <v>0</v>
      </c>
      <c r="CG70" s="13">
        <f t="shared" si="65"/>
        <v>0</v>
      </c>
      <c r="CH70" s="13">
        <f t="shared" si="66"/>
        <v>0</v>
      </c>
      <c r="CI70" s="13">
        <f t="shared" si="67"/>
        <v>3656.3017400000003</v>
      </c>
      <c r="CJ70" s="13">
        <f t="shared" si="68"/>
        <v>6491.728869999999</v>
      </c>
      <c r="CK70" s="13">
        <f t="shared" si="69"/>
        <v>7351.5388800000001</v>
      </c>
      <c r="CL70" s="13">
        <f t="shared" si="70"/>
        <v>8920.8967300000004</v>
      </c>
      <c r="CM70" s="13">
        <f t="shared" si="71"/>
        <v>10249.71306</v>
      </c>
      <c r="CN70" s="13">
        <f t="shared" si="72"/>
        <v>12559.939492499985</v>
      </c>
      <c r="CO70" s="13">
        <f t="shared" si="73"/>
        <v>14421.14401</v>
      </c>
      <c r="CP70" s="13">
        <f t="shared" si="74"/>
        <v>14670.63186</v>
      </c>
      <c r="CQ70" s="13">
        <f t="shared" si="75"/>
        <v>13469.952880000003</v>
      </c>
      <c r="CR70" s="13">
        <f t="shared" si="76"/>
        <v>13421.975619999997</v>
      </c>
      <c r="CS70" s="13">
        <f t="shared" si="77"/>
        <v>15523.951190000002</v>
      </c>
      <c r="CT70" s="13">
        <f t="shared" si="78"/>
        <v>7690.9292700000005</v>
      </c>
      <c r="CU70" s="13">
        <f t="shared" si="79"/>
        <v>12966.715869999998</v>
      </c>
      <c r="CV70" s="13">
        <f t="shared" si="80"/>
        <v>19373.210569999992</v>
      </c>
      <c r="CW70" s="13">
        <f t="shared" si="81"/>
        <v>22175.613969999977</v>
      </c>
      <c r="CX70" s="13">
        <f t="shared" si="82"/>
        <v>21237.220350000025</v>
      </c>
      <c r="CY70" s="13">
        <f t="shared" si="83"/>
        <v>23509.744709999988</v>
      </c>
      <c r="CZ70" s="281"/>
      <c r="DA70" s="147"/>
    </row>
    <row r="71" spans="2:105" outlineLevel="1">
      <c r="B71" s="12" t="str">
        <f>IF(Portfolio!$CE$3=SOURCE!$A$1,SOURCE!D276,SOURCE!E276)</f>
        <v>ShoppingVilaOlímpia</v>
      </c>
      <c r="C71" s="165">
        <v>0</v>
      </c>
      <c r="D71" s="165">
        <v>0</v>
      </c>
      <c r="E71" s="165">
        <v>0</v>
      </c>
      <c r="F71" s="165">
        <v>0</v>
      </c>
      <c r="G71" s="165">
        <v>0</v>
      </c>
      <c r="H71" s="165">
        <v>0</v>
      </c>
      <c r="I71" s="165">
        <v>0</v>
      </c>
      <c r="J71" s="165">
        <v>0</v>
      </c>
      <c r="K71" s="165">
        <v>0</v>
      </c>
      <c r="L71" s="165">
        <v>0</v>
      </c>
      <c r="M71" s="165">
        <v>0</v>
      </c>
      <c r="N71" s="165">
        <v>0</v>
      </c>
      <c r="O71" s="165">
        <v>0</v>
      </c>
      <c r="P71" s="165">
        <v>0</v>
      </c>
      <c r="Q71" s="165">
        <v>0</v>
      </c>
      <c r="R71" s="165">
        <v>127.13945999999999</v>
      </c>
      <c r="S71" s="157">
        <v>305.17860000000002</v>
      </c>
      <c r="T71" s="157">
        <v>88.875</v>
      </c>
      <c r="U71" s="157">
        <v>198.81594999999999</v>
      </c>
      <c r="V71" s="157">
        <v>515.74153999999999</v>
      </c>
      <c r="W71" s="157">
        <v>648.31308000000001</v>
      </c>
      <c r="X71" s="157">
        <v>766.00022999999999</v>
      </c>
      <c r="Y71" s="157">
        <v>753.53909999999996</v>
      </c>
      <c r="Z71" s="157">
        <v>808.86843999999996</v>
      </c>
      <c r="AA71" s="157">
        <v>961.15646000000004</v>
      </c>
      <c r="AB71" s="157">
        <v>2051.6065700000004</v>
      </c>
      <c r="AC71" s="157">
        <v>1885.7637200000001</v>
      </c>
      <c r="AD71" s="157">
        <v>1947.1389099999997</v>
      </c>
      <c r="AE71" s="157">
        <v>1966.6837899999996</v>
      </c>
      <c r="AF71" s="157">
        <v>1959.0655599999991</v>
      </c>
      <c r="AG71" s="157">
        <v>1990.8104399999997</v>
      </c>
      <c r="AH71" s="157">
        <v>2074.5551500000006</v>
      </c>
      <c r="AI71" s="157">
        <v>2104.8331699999994</v>
      </c>
      <c r="AJ71" s="157">
        <v>1984.21792</v>
      </c>
      <c r="AK71" s="157">
        <v>2040.8564099999996</v>
      </c>
      <c r="AL71" s="157">
        <v>2357.2389700000012</v>
      </c>
      <c r="AM71" s="157">
        <v>2586.4334200000021</v>
      </c>
      <c r="AN71" s="157">
        <v>2631.9255700000008</v>
      </c>
      <c r="AO71" s="157">
        <v>2455.4906400000013</v>
      </c>
      <c r="AP71" s="157">
        <v>2693.4138500000026</v>
      </c>
      <c r="AQ71" s="157">
        <v>2747.1566100000023</v>
      </c>
      <c r="AR71" s="157">
        <v>2673.1580900000026</v>
      </c>
      <c r="AS71" s="157">
        <v>2469.4576400000014</v>
      </c>
      <c r="AT71" s="157">
        <v>2787.1309200000014</v>
      </c>
      <c r="AU71" s="157">
        <v>2221.4037800000015</v>
      </c>
      <c r="AV71" s="157">
        <v>2085.1401300000007</v>
      </c>
      <c r="AW71" s="157">
        <v>1934.091180000001</v>
      </c>
      <c r="AX71" s="157">
        <v>1966.9725300000011</v>
      </c>
      <c r="AY71" s="157">
        <v>1977.662870000001</v>
      </c>
      <c r="AZ71" s="157">
        <v>1851.931440000001</v>
      </c>
      <c r="BA71" s="157">
        <v>1876.1654400000014</v>
      </c>
      <c r="BB71" s="157">
        <v>2064.2946000000002</v>
      </c>
      <c r="BC71" s="157">
        <v>1926.6370300000012</v>
      </c>
      <c r="BD71" s="157">
        <v>1930.6864900000012</v>
      </c>
      <c r="BE71" s="157">
        <v>1752.7655600000019</v>
      </c>
      <c r="BF71" s="157">
        <v>1876.2977400000016</v>
      </c>
      <c r="BG71" s="157">
        <v>1480.0066500000009</v>
      </c>
      <c r="BH71" s="157">
        <v>30.341310000000004</v>
      </c>
      <c r="BI71" s="157">
        <v>392.95452</v>
      </c>
      <c r="BJ71" s="157">
        <v>760.32289000000037</v>
      </c>
      <c r="BK71" s="157">
        <v>412.47812000000005</v>
      </c>
      <c r="BL71" s="157">
        <v>442.37022000000002</v>
      </c>
      <c r="BM71" s="157">
        <v>776.3980200000002</v>
      </c>
      <c r="BN71" s="157">
        <v>1239.0284700000002</v>
      </c>
      <c r="BO71" s="157">
        <v>998.44418000000064</v>
      </c>
      <c r="BP71" s="156">
        <v>1243.3138600000013</v>
      </c>
      <c r="BQ71" s="13">
        <v>1302.2099400000002</v>
      </c>
      <c r="BR71" s="156">
        <v>1498.2679400000018</v>
      </c>
      <c r="BS71" s="22">
        <v>1350.6064600000009</v>
      </c>
      <c r="BT71" s="22">
        <v>1509.2267099999999</v>
      </c>
      <c r="BU71" s="13">
        <v>1545.6058400000002</v>
      </c>
      <c r="BV71" s="13">
        <v>1757.3360499999994</v>
      </c>
      <c r="BW71" s="13">
        <v>1623.5847299999991</v>
      </c>
      <c r="BX71" s="13">
        <v>1467.0111999999997</v>
      </c>
      <c r="BY71" s="13">
        <v>1655.040180000002</v>
      </c>
      <c r="BZ71" s="13">
        <v>1764.2528200000004</v>
      </c>
      <c r="CA71" s="22">
        <v>1421.0471199999997</v>
      </c>
      <c r="CB71" s="22">
        <v>1539.60391</v>
      </c>
      <c r="CC71" s="22">
        <v>1748.4438499999992</v>
      </c>
      <c r="CD71" s="22">
        <v>1843.0897999999997</v>
      </c>
      <c r="CE71" s="22"/>
      <c r="CF71" s="13">
        <f t="shared" si="64"/>
        <v>0</v>
      </c>
      <c r="CG71" s="13">
        <f t="shared" si="65"/>
        <v>0</v>
      </c>
      <c r="CH71" s="13">
        <f t="shared" si="66"/>
        <v>0</v>
      </c>
      <c r="CI71" s="13">
        <f t="shared" si="67"/>
        <v>127.13945999999999</v>
      </c>
      <c r="CJ71" s="13">
        <f t="shared" si="68"/>
        <v>1108.6110899999999</v>
      </c>
      <c r="CK71" s="13">
        <f t="shared" si="69"/>
        <v>2976.7208499999997</v>
      </c>
      <c r="CL71" s="13">
        <f t="shared" si="70"/>
        <v>6845.6656600000006</v>
      </c>
      <c r="CM71" s="13">
        <f t="shared" si="71"/>
        <v>7991.1149399999995</v>
      </c>
      <c r="CN71" s="13">
        <f t="shared" si="72"/>
        <v>8487.1464699999997</v>
      </c>
      <c r="CO71" s="13">
        <f t="shared" si="73"/>
        <v>10367.263480000007</v>
      </c>
      <c r="CP71" s="13">
        <f t="shared" si="74"/>
        <v>10676.903260000006</v>
      </c>
      <c r="CQ71" s="13">
        <f t="shared" si="75"/>
        <v>8207.6076200000043</v>
      </c>
      <c r="CR71" s="13">
        <f t="shared" si="76"/>
        <v>7770.054350000004</v>
      </c>
      <c r="CS71" s="13">
        <f t="shared" si="77"/>
        <v>7486.3868200000061</v>
      </c>
      <c r="CT71" s="13">
        <f t="shared" si="78"/>
        <v>2663.6253700000016</v>
      </c>
      <c r="CU71" s="13">
        <f t="shared" si="79"/>
        <v>2870.2748300000003</v>
      </c>
      <c r="CV71" s="13">
        <f t="shared" si="80"/>
        <v>5042.2359200000037</v>
      </c>
      <c r="CW71" s="13">
        <f t="shared" si="81"/>
        <v>6162.7750599999999</v>
      </c>
      <c r="CX71" s="13">
        <f>SUM(BW71:BZ71)</f>
        <v>6509.888930000001</v>
      </c>
      <c r="CY71" s="13">
        <f t="shared" si="83"/>
        <v>6552.1846799999985</v>
      </c>
      <c r="CZ71" s="281"/>
      <c r="DA71" s="147"/>
    </row>
    <row r="72" spans="2:105" outlineLevel="1">
      <c r="B72" s="12" t="str">
        <f>IF(Portfolio!$CE$3=SOURCE!$A$1,SOURCE!D277,SOURCE!E277)</f>
        <v>ParkShoppingSãoCaetano</v>
      </c>
      <c r="C72" s="165">
        <v>0</v>
      </c>
      <c r="D72" s="165">
        <v>0</v>
      </c>
      <c r="E72" s="165">
        <v>0</v>
      </c>
      <c r="F72" s="165">
        <v>0</v>
      </c>
      <c r="G72" s="165">
        <v>0</v>
      </c>
      <c r="H72" s="165">
        <v>0</v>
      </c>
      <c r="I72" s="165">
        <v>0</v>
      </c>
      <c r="J72" s="165">
        <v>0</v>
      </c>
      <c r="K72" s="165">
        <v>0</v>
      </c>
      <c r="L72" s="165">
        <v>0</v>
      </c>
      <c r="M72" s="165">
        <v>0</v>
      </c>
      <c r="N72" s="165">
        <v>0</v>
      </c>
      <c r="O72" s="165">
        <v>0</v>
      </c>
      <c r="P72" s="165">
        <v>0</v>
      </c>
      <c r="Q72" s="165">
        <v>0</v>
      </c>
      <c r="R72" s="165">
        <v>0</v>
      </c>
      <c r="S72" s="156">
        <v>0</v>
      </c>
      <c r="T72" s="156">
        <v>0</v>
      </c>
      <c r="U72" s="156">
        <v>0</v>
      </c>
      <c r="V72" s="156">
        <v>0</v>
      </c>
      <c r="W72" s="156">
        <v>0</v>
      </c>
      <c r="X72" s="156">
        <v>0</v>
      </c>
      <c r="Y72" s="156">
        <v>0</v>
      </c>
      <c r="Z72" s="156">
        <v>1418.4082100000003</v>
      </c>
      <c r="AA72" s="156">
        <v>1709.6216399999996</v>
      </c>
      <c r="AB72" s="156">
        <v>1954.6947799999998</v>
      </c>
      <c r="AC72" s="156">
        <v>1996.6433599999998</v>
      </c>
      <c r="AD72" s="156">
        <v>2338.6515600000002</v>
      </c>
      <c r="AE72" s="156">
        <v>1996.0891599999998</v>
      </c>
      <c r="AF72" s="156">
        <v>2087.4232399999996</v>
      </c>
      <c r="AG72" s="156">
        <v>2182.2230300000001</v>
      </c>
      <c r="AH72" s="156">
        <v>2452.9666200000015</v>
      </c>
      <c r="AI72" s="156">
        <v>2281.2798800000005</v>
      </c>
      <c r="AJ72" s="156">
        <v>2505.3110500000016</v>
      </c>
      <c r="AK72" s="156">
        <v>2357.2178400000012</v>
      </c>
      <c r="AL72" s="156">
        <v>3081.8200499999998</v>
      </c>
      <c r="AM72" s="156">
        <v>2482.4682700000008</v>
      </c>
      <c r="AN72" s="156">
        <v>2554.2357800000018</v>
      </c>
      <c r="AO72" s="156">
        <v>2368.0510500000009</v>
      </c>
      <c r="AP72" s="156">
        <v>2966.1764100000005</v>
      </c>
      <c r="AQ72" s="156">
        <v>2808.9333800000013</v>
      </c>
      <c r="AR72" s="156">
        <v>2858.7696300000016</v>
      </c>
      <c r="AS72" s="156">
        <v>2746.4567500000012</v>
      </c>
      <c r="AT72" s="156">
        <v>3272.871700000002</v>
      </c>
      <c r="AU72" s="156">
        <v>2738.6376000000009</v>
      </c>
      <c r="AV72" s="156">
        <v>2887.9235500000018</v>
      </c>
      <c r="AW72" s="156">
        <v>2851.6763100000016</v>
      </c>
      <c r="AX72" s="156">
        <v>3421.1636599999997</v>
      </c>
      <c r="AY72" s="156">
        <v>3130.0891000000006</v>
      </c>
      <c r="AZ72" s="156">
        <v>3106.9594200000006</v>
      </c>
      <c r="BA72" s="156">
        <v>3210.4692299999997</v>
      </c>
      <c r="BB72" s="156">
        <v>3754.7971200000006</v>
      </c>
      <c r="BC72" s="156">
        <v>3479.1459499999996</v>
      </c>
      <c r="BD72" s="156">
        <v>3669.4135500000002</v>
      </c>
      <c r="BE72" s="156">
        <v>3477.4211700000019</v>
      </c>
      <c r="BF72" s="156">
        <v>4114.5951599999999</v>
      </c>
      <c r="BG72" s="156">
        <v>3042.3035100000016</v>
      </c>
      <c r="BH72" s="156">
        <v>98.022390000000001</v>
      </c>
      <c r="BI72" s="156">
        <v>1354.1032000000007</v>
      </c>
      <c r="BJ72" s="156">
        <v>2842.2299500000013</v>
      </c>
      <c r="BK72" s="156">
        <v>1541.0974900000008</v>
      </c>
      <c r="BL72" s="156">
        <v>2105.3233999999993</v>
      </c>
      <c r="BM72" s="156">
        <v>3009.4330299999997</v>
      </c>
      <c r="BN72" s="156">
        <v>4196.6043499999996</v>
      </c>
      <c r="BO72" s="156">
        <v>3269.0093899999979</v>
      </c>
      <c r="BP72" s="156">
        <v>4422.7546899999998</v>
      </c>
      <c r="BQ72" s="13">
        <v>4586.4526699999997</v>
      </c>
      <c r="BR72" s="156">
        <v>5440.236939999997</v>
      </c>
      <c r="BS72" s="22">
        <v>4550.3330800000012</v>
      </c>
      <c r="BT72" s="22">
        <v>5291.8767000000025</v>
      </c>
      <c r="BU72" s="13">
        <v>5215.3649899999964</v>
      </c>
      <c r="BV72" s="13">
        <v>6238.309779999995</v>
      </c>
      <c r="BW72" s="13">
        <v>4784.1710600000006</v>
      </c>
      <c r="BX72" s="13">
        <v>4939.3549299999922</v>
      </c>
      <c r="BY72" s="13">
        <v>5675.2043799999919</v>
      </c>
      <c r="BZ72" s="13">
        <v>6835.7785599999916</v>
      </c>
      <c r="CA72" s="22">
        <v>5156.9343099999951</v>
      </c>
      <c r="CB72" s="22">
        <v>5954.8540199999979</v>
      </c>
      <c r="CC72" s="22">
        <v>5761.4092199999968</v>
      </c>
      <c r="CD72" s="22">
        <v>6821.8490599999986</v>
      </c>
      <c r="CE72" s="22"/>
      <c r="CF72" s="13">
        <f t="shared" si="64"/>
        <v>0</v>
      </c>
      <c r="CG72" s="13">
        <f t="shared" si="65"/>
        <v>0</v>
      </c>
      <c r="CH72" s="13">
        <f t="shared" si="66"/>
        <v>0</v>
      </c>
      <c r="CI72" s="13">
        <f t="shared" si="67"/>
        <v>0</v>
      </c>
      <c r="CJ72" s="13">
        <f t="shared" si="68"/>
        <v>0</v>
      </c>
      <c r="CK72" s="13">
        <f t="shared" si="69"/>
        <v>1418.4082100000003</v>
      </c>
      <c r="CL72" s="13">
        <f t="shared" si="70"/>
        <v>7999.6113399999995</v>
      </c>
      <c r="CM72" s="13">
        <f t="shared" si="71"/>
        <v>8718.7020500000017</v>
      </c>
      <c r="CN72" s="13">
        <f t="shared" si="72"/>
        <v>10225.628820000004</v>
      </c>
      <c r="CO72" s="13">
        <f t="shared" si="73"/>
        <v>10370.931510000004</v>
      </c>
      <c r="CP72" s="13">
        <f t="shared" si="74"/>
        <v>11687.031460000006</v>
      </c>
      <c r="CQ72" s="13">
        <f t="shared" si="75"/>
        <v>11899.401120000004</v>
      </c>
      <c r="CR72" s="13">
        <f t="shared" si="76"/>
        <v>13202.314870000002</v>
      </c>
      <c r="CS72" s="13">
        <f t="shared" si="77"/>
        <v>14740.575830000002</v>
      </c>
      <c r="CT72" s="13">
        <f t="shared" si="78"/>
        <v>7336.6590500000038</v>
      </c>
      <c r="CU72" s="13">
        <f t="shared" si="79"/>
        <v>10852.458269999999</v>
      </c>
      <c r="CV72" s="13">
        <f t="shared" si="80"/>
        <v>17718.453689999995</v>
      </c>
      <c r="CW72" s="13">
        <f t="shared" si="81"/>
        <v>21295.884549999995</v>
      </c>
      <c r="CX72" s="13">
        <f t="shared" si="82"/>
        <v>22234.508929999974</v>
      </c>
      <c r="CY72" s="13">
        <f t="shared" si="83"/>
        <v>23695.04660999999</v>
      </c>
      <c r="CZ72" s="281"/>
      <c r="DA72" s="147"/>
    </row>
    <row r="73" spans="2:105" outlineLevel="1">
      <c r="B73" s="12" t="str">
        <f>IF(Portfolio!$CE$3=SOURCE!$A$1,SOURCE!D278,SOURCE!E278)</f>
        <v>JundiaíShopping</v>
      </c>
      <c r="C73" s="165">
        <v>0</v>
      </c>
      <c r="D73" s="165">
        <v>0</v>
      </c>
      <c r="E73" s="165">
        <v>0</v>
      </c>
      <c r="F73" s="165">
        <v>0</v>
      </c>
      <c r="G73" s="165">
        <v>0</v>
      </c>
      <c r="H73" s="165">
        <v>0</v>
      </c>
      <c r="I73" s="165">
        <v>0</v>
      </c>
      <c r="J73" s="165">
        <v>0</v>
      </c>
      <c r="K73" s="165">
        <v>0</v>
      </c>
      <c r="L73" s="165">
        <v>0</v>
      </c>
      <c r="M73" s="165">
        <v>0</v>
      </c>
      <c r="N73" s="165">
        <v>0</v>
      </c>
      <c r="O73" s="165">
        <v>0</v>
      </c>
      <c r="P73" s="165">
        <v>0</v>
      </c>
      <c r="Q73" s="165">
        <v>0</v>
      </c>
      <c r="R73" s="165">
        <v>0</v>
      </c>
      <c r="S73" s="156">
        <v>0</v>
      </c>
      <c r="T73" s="156">
        <v>0</v>
      </c>
      <c r="U73" s="156">
        <v>0</v>
      </c>
      <c r="V73" s="156">
        <v>0</v>
      </c>
      <c r="W73" s="156">
        <v>0</v>
      </c>
      <c r="X73" s="156">
        <v>0</v>
      </c>
      <c r="Y73" s="156">
        <v>0</v>
      </c>
      <c r="Z73" s="156">
        <v>0</v>
      </c>
      <c r="AA73" s="156">
        <v>0</v>
      </c>
      <c r="AB73" s="156">
        <v>0</v>
      </c>
      <c r="AC73" s="156">
        <v>0</v>
      </c>
      <c r="AD73" s="156">
        <v>1477.0146000000002</v>
      </c>
      <c r="AE73" s="156">
        <v>1277.1251100000002</v>
      </c>
      <c r="AF73" s="156">
        <v>1340.2351500000002</v>
      </c>
      <c r="AG73" s="156">
        <v>1377.9091100000003</v>
      </c>
      <c r="AH73" s="156">
        <v>1647.7710800000002</v>
      </c>
      <c r="AI73" s="156">
        <v>1709.8570999999999</v>
      </c>
      <c r="AJ73" s="156">
        <v>1968.1990700000003</v>
      </c>
      <c r="AK73" s="156">
        <v>1897.6841800000002</v>
      </c>
      <c r="AL73" s="156">
        <v>2292.4664500000003</v>
      </c>
      <c r="AM73" s="156">
        <v>2031.99261</v>
      </c>
      <c r="AN73" s="156">
        <v>2112.4449100000002</v>
      </c>
      <c r="AO73" s="156">
        <v>1955.5112900000008</v>
      </c>
      <c r="AP73" s="156">
        <v>2329.4110200000018</v>
      </c>
      <c r="AQ73" s="156">
        <v>2361.7553100000005</v>
      </c>
      <c r="AR73" s="156">
        <v>2380.6127800000004</v>
      </c>
      <c r="AS73" s="156">
        <v>2252.5724799999994</v>
      </c>
      <c r="AT73" s="156">
        <v>2750.9072800000004</v>
      </c>
      <c r="AU73" s="156">
        <v>2525.3345900000008</v>
      </c>
      <c r="AV73" s="156">
        <v>2484.58104</v>
      </c>
      <c r="AW73" s="156">
        <v>2432.0866900000005</v>
      </c>
      <c r="AX73" s="156">
        <v>2909.21758</v>
      </c>
      <c r="AY73" s="156">
        <v>2842.8624200000004</v>
      </c>
      <c r="AZ73" s="156">
        <v>2779.5703900000008</v>
      </c>
      <c r="BA73" s="156">
        <v>2830.0069900000003</v>
      </c>
      <c r="BB73" s="156">
        <v>3358.7063100000005</v>
      </c>
      <c r="BC73" s="156">
        <v>3338.4200300000007</v>
      </c>
      <c r="BD73" s="156">
        <v>3436.5545800000023</v>
      </c>
      <c r="BE73" s="156">
        <v>3440.3161900000023</v>
      </c>
      <c r="BF73" s="156">
        <v>3789.1154600000018</v>
      </c>
      <c r="BG73" s="156">
        <v>3040.7218100000005</v>
      </c>
      <c r="BH73" s="156">
        <v>245.33249000000026</v>
      </c>
      <c r="BI73" s="156">
        <v>1230.9166300000018</v>
      </c>
      <c r="BJ73" s="156">
        <v>2876.2207700000022</v>
      </c>
      <c r="BK73" s="156">
        <v>1496.3753000000015</v>
      </c>
      <c r="BL73" s="156">
        <v>2002.0342800000008</v>
      </c>
      <c r="BM73" s="156">
        <v>2905.339140000001</v>
      </c>
      <c r="BN73" s="156">
        <v>4082.9430300000004</v>
      </c>
      <c r="BO73" s="156">
        <v>3180.4420900000014</v>
      </c>
      <c r="BP73" s="156">
        <v>3985.2017800000081</v>
      </c>
      <c r="BQ73" s="13">
        <v>4025.2999400000072</v>
      </c>
      <c r="BR73" s="156">
        <v>4854.3293700000158</v>
      </c>
      <c r="BS73" s="22">
        <v>4229.7711200000167</v>
      </c>
      <c r="BT73" s="22">
        <v>4853.8942600000291</v>
      </c>
      <c r="BU73" s="13">
        <v>4653.225750000026</v>
      </c>
      <c r="BV73" s="13">
        <v>5553.0863700000336</v>
      </c>
      <c r="BW73" s="13">
        <v>4599.3828300000241</v>
      </c>
      <c r="BX73" s="13">
        <v>4683.6434800000334</v>
      </c>
      <c r="BY73" s="13">
        <v>5138.4133000000284</v>
      </c>
      <c r="BZ73" s="13">
        <v>5730.5840200000293</v>
      </c>
      <c r="CA73" s="22">
        <v>3799.5914800000119</v>
      </c>
      <c r="CB73" s="22">
        <v>4360.0884300000198</v>
      </c>
      <c r="CC73" s="22">
        <v>4299.6813700000184</v>
      </c>
      <c r="CD73" s="22">
        <v>4877.9453600000224</v>
      </c>
      <c r="CE73" s="22"/>
      <c r="CF73" s="13">
        <f t="shared" si="64"/>
        <v>0</v>
      </c>
      <c r="CG73" s="13">
        <f t="shared" si="65"/>
        <v>0</v>
      </c>
      <c r="CH73" s="13">
        <f t="shared" si="66"/>
        <v>0</v>
      </c>
      <c r="CI73" s="13">
        <f t="shared" si="67"/>
        <v>0</v>
      </c>
      <c r="CJ73" s="13">
        <f t="shared" si="68"/>
        <v>0</v>
      </c>
      <c r="CK73" s="13">
        <f t="shared" si="69"/>
        <v>0</v>
      </c>
      <c r="CL73" s="13">
        <f t="shared" si="70"/>
        <v>1477.0146000000002</v>
      </c>
      <c r="CM73" s="13">
        <f t="shared" si="71"/>
        <v>5643.0404500000013</v>
      </c>
      <c r="CN73" s="13">
        <f t="shared" si="72"/>
        <v>7868.2067999999999</v>
      </c>
      <c r="CO73" s="13">
        <f t="shared" si="73"/>
        <v>8429.3598300000031</v>
      </c>
      <c r="CP73" s="13">
        <f t="shared" si="74"/>
        <v>9745.8478500000019</v>
      </c>
      <c r="CQ73" s="13">
        <f t="shared" si="75"/>
        <v>10351.219900000002</v>
      </c>
      <c r="CR73" s="13">
        <f t="shared" si="76"/>
        <v>11811.146110000001</v>
      </c>
      <c r="CS73" s="13">
        <f t="shared" si="77"/>
        <v>14004.406260000007</v>
      </c>
      <c r="CT73" s="13">
        <f t="shared" si="78"/>
        <v>7393.1917000000049</v>
      </c>
      <c r="CU73" s="13">
        <f t="shared" si="79"/>
        <v>10486.691750000004</v>
      </c>
      <c r="CV73" s="13">
        <f t="shared" si="80"/>
        <v>16045.273180000031</v>
      </c>
      <c r="CW73" s="13">
        <f t="shared" si="81"/>
        <v>19289.977500000106</v>
      </c>
      <c r="CX73" s="13">
        <f t="shared" si="82"/>
        <v>20152.023630000112</v>
      </c>
      <c r="CY73" s="13">
        <f t="shared" si="83"/>
        <v>17337.306640000072</v>
      </c>
      <c r="CZ73" s="281"/>
      <c r="DA73" s="147"/>
    </row>
    <row r="74" spans="2:105" outlineLevel="1">
      <c r="B74" s="12" t="str">
        <f>IF(Portfolio!$CE$3=SOURCE!$A$1,SOURCE!D279,SOURCE!E279)</f>
        <v>ParkShoppingCampoGrande</v>
      </c>
      <c r="C74" s="165">
        <v>0</v>
      </c>
      <c r="D74" s="165">
        <v>0</v>
      </c>
      <c r="E74" s="165">
        <v>0</v>
      </c>
      <c r="F74" s="165">
        <v>0</v>
      </c>
      <c r="G74" s="165">
        <v>0</v>
      </c>
      <c r="H74" s="165">
        <v>0</v>
      </c>
      <c r="I74" s="165">
        <v>0</v>
      </c>
      <c r="J74" s="165">
        <v>0</v>
      </c>
      <c r="K74" s="165">
        <v>0</v>
      </c>
      <c r="L74" s="165">
        <v>0</v>
      </c>
      <c r="M74" s="165">
        <v>0</v>
      </c>
      <c r="N74" s="165">
        <v>0</v>
      </c>
      <c r="O74" s="165">
        <v>0</v>
      </c>
      <c r="P74" s="165">
        <v>0</v>
      </c>
      <c r="Q74" s="165">
        <v>0</v>
      </c>
      <c r="R74" s="165">
        <v>0</v>
      </c>
      <c r="S74" s="156">
        <v>0</v>
      </c>
      <c r="T74" s="156">
        <v>0</v>
      </c>
      <c r="U74" s="156">
        <v>0</v>
      </c>
      <c r="V74" s="156">
        <v>0</v>
      </c>
      <c r="W74" s="156">
        <v>0</v>
      </c>
      <c r="X74" s="156">
        <v>0</v>
      </c>
      <c r="Y74" s="156">
        <v>0</v>
      </c>
      <c r="Z74" s="156">
        <v>0</v>
      </c>
      <c r="AA74" s="156">
        <v>0</v>
      </c>
      <c r="AB74" s="156">
        <v>0</v>
      </c>
      <c r="AC74" s="156">
        <v>0</v>
      </c>
      <c r="AD74" s="156">
        <v>559.88518999999997</v>
      </c>
      <c r="AE74" s="156">
        <v>1017.3077300000001</v>
      </c>
      <c r="AF74" s="156">
        <v>1084.06125</v>
      </c>
      <c r="AG74" s="156">
        <v>1172.4598800000003</v>
      </c>
      <c r="AH74" s="156">
        <v>1583.9040900000005</v>
      </c>
      <c r="AI74" s="156">
        <v>1496.6124000000004</v>
      </c>
      <c r="AJ74" s="156">
        <v>1578.6196500000005</v>
      </c>
      <c r="AK74" s="156">
        <v>1512.1851800000006</v>
      </c>
      <c r="AL74" s="156">
        <v>1997.5450599999999</v>
      </c>
      <c r="AM74" s="156">
        <v>1874.7123200000005</v>
      </c>
      <c r="AN74" s="156">
        <v>1948.4081600000009</v>
      </c>
      <c r="AO74" s="156">
        <v>1926.9055600000008</v>
      </c>
      <c r="AP74" s="156">
        <v>2419.5838600000002</v>
      </c>
      <c r="AQ74" s="156">
        <v>2233.8060400000008</v>
      </c>
      <c r="AR74" s="156">
        <v>2174.6910900000016</v>
      </c>
      <c r="AS74" s="156">
        <v>2236.5035700000003</v>
      </c>
      <c r="AT74" s="156">
        <v>2330.3896100000011</v>
      </c>
      <c r="AU74" s="156">
        <v>1949.7061400000007</v>
      </c>
      <c r="AV74" s="156">
        <v>1961.0738400000012</v>
      </c>
      <c r="AW74" s="156">
        <v>1894.5048100000013</v>
      </c>
      <c r="AX74" s="156">
        <v>2325.0549400000009</v>
      </c>
      <c r="AY74" s="156">
        <v>2177.9820500000005</v>
      </c>
      <c r="AZ74" s="156">
        <v>1983.7343000000014</v>
      </c>
      <c r="BA74" s="156">
        <v>2079.6733000000008</v>
      </c>
      <c r="BB74" s="156">
        <v>2602.2554900000005</v>
      </c>
      <c r="BC74" s="156">
        <v>2161.2590700000028</v>
      </c>
      <c r="BD74" s="156">
        <v>2159.1883800000019</v>
      </c>
      <c r="BE74" s="156">
        <v>2326.3157500000029</v>
      </c>
      <c r="BF74" s="156">
        <v>2812.1602600000028</v>
      </c>
      <c r="BG74" s="156">
        <v>2047.8947800000003</v>
      </c>
      <c r="BH74" s="156">
        <v>190.76743999999999</v>
      </c>
      <c r="BI74" s="156">
        <v>1551.8315300000002</v>
      </c>
      <c r="BJ74" s="156">
        <v>2314.3492000000001</v>
      </c>
      <c r="BK74" s="156">
        <v>1533.62896</v>
      </c>
      <c r="BL74" s="156">
        <v>1774.5644499999999</v>
      </c>
      <c r="BM74" s="156">
        <v>2114.3519700000002</v>
      </c>
      <c r="BN74" s="156">
        <v>2778.8284700000004</v>
      </c>
      <c r="BO74" s="156">
        <v>2164.7752299999997</v>
      </c>
      <c r="BP74" s="156">
        <v>2641.9574299999995</v>
      </c>
      <c r="BQ74" s="13">
        <v>2925.9228900000071</v>
      </c>
      <c r="BR74" s="156">
        <v>3551.5656200000017</v>
      </c>
      <c r="BS74" s="22">
        <v>2719.7974600000039</v>
      </c>
      <c r="BT74" s="22">
        <v>3044.7884100000001</v>
      </c>
      <c r="BU74" s="13">
        <v>2898.679830000005</v>
      </c>
      <c r="BV74" s="13">
        <v>3625.4155999999989</v>
      </c>
      <c r="BW74" s="13">
        <v>2895.117790000003</v>
      </c>
      <c r="BX74" s="13">
        <v>2970.3179800000003</v>
      </c>
      <c r="BY74" s="13">
        <v>3139.0793100000014</v>
      </c>
      <c r="BZ74" s="13">
        <v>3840.0097599999967</v>
      </c>
      <c r="CA74" s="22">
        <v>2918.0516499999994</v>
      </c>
      <c r="CB74" s="22">
        <v>3381.8530100000039</v>
      </c>
      <c r="CC74" s="22">
        <v>3237.2630200000053</v>
      </c>
      <c r="CD74" s="22">
        <v>3990.3783899999999</v>
      </c>
      <c r="CE74" s="22"/>
      <c r="CF74" s="13">
        <f t="shared" si="64"/>
        <v>0</v>
      </c>
      <c r="CG74" s="13">
        <f t="shared" si="65"/>
        <v>0</v>
      </c>
      <c r="CH74" s="13">
        <f t="shared" si="66"/>
        <v>0</v>
      </c>
      <c r="CI74" s="13">
        <f t="shared" si="67"/>
        <v>0</v>
      </c>
      <c r="CJ74" s="13">
        <f t="shared" si="68"/>
        <v>0</v>
      </c>
      <c r="CK74" s="13">
        <f t="shared" si="69"/>
        <v>0</v>
      </c>
      <c r="CL74" s="13">
        <f t="shared" si="70"/>
        <v>559.88518999999997</v>
      </c>
      <c r="CM74" s="13">
        <f t="shared" si="71"/>
        <v>4857.7329500000014</v>
      </c>
      <c r="CN74" s="13">
        <f t="shared" si="72"/>
        <v>6584.9622900000013</v>
      </c>
      <c r="CO74" s="13">
        <f t="shared" si="73"/>
        <v>8169.6099000000031</v>
      </c>
      <c r="CP74" s="13">
        <f t="shared" si="74"/>
        <v>8975.3903100000025</v>
      </c>
      <c r="CQ74" s="13">
        <f t="shared" si="75"/>
        <v>8130.3397300000042</v>
      </c>
      <c r="CR74" s="13">
        <f t="shared" si="76"/>
        <v>8843.6451400000042</v>
      </c>
      <c r="CS74" s="13">
        <f t="shared" si="77"/>
        <v>9458.9234600000109</v>
      </c>
      <c r="CT74" s="13">
        <f t="shared" si="78"/>
        <v>6104.8429500000002</v>
      </c>
      <c r="CU74" s="13">
        <f t="shared" si="79"/>
        <v>8201.3738499999999</v>
      </c>
      <c r="CV74" s="13">
        <f t="shared" si="80"/>
        <v>11284.221170000008</v>
      </c>
      <c r="CW74" s="13">
        <f t="shared" si="81"/>
        <v>12288.681300000007</v>
      </c>
      <c r="CX74" s="13">
        <f t="shared" si="82"/>
        <v>12844.524840000002</v>
      </c>
      <c r="CY74" s="13">
        <f t="shared" si="83"/>
        <v>13527.546070000009</v>
      </c>
      <c r="CZ74" s="281"/>
      <c r="DA74" s="147"/>
    </row>
    <row r="75" spans="2:105" outlineLevel="1">
      <c r="B75" s="12" t="str">
        <f>IF(Portfolio!$CE$3=SOURCE!$A$1,SOURCE!D280,SOURCE!E280)</f>
        <v>VillageMall</v>
      </c>
      <c r="C75" s="165">
        <v>0</v>
      </c>
      <c r="D75" s="165">
        <v>0</v>
      </c>
      <c r="E75" s="165">
        <v>0</v>
      </c>
      <c r="F75" s="165">
        <v>0</v>
      </c>
      <c r="G75" s="165">
        <v>0</v>
      </c>
      <c r="H75" s="165">
        <v>0</v>
      </c>
      <c r="I75" s="165">
        <v>0</v>
      </c>
      <c r="J75" s="165">
        <v>0</v>
      </c>
      <c r="K75" s="165">
        <v>0</v>
      </c>
      <c r="L75" s="165">
        <v>0</v>
      </c>
      <c r="M75" s="165">
        <v>0</v>
      </c>
      <c r="N75" s="165">
        <v>0</v>
      </c>
      <c r="O75" s="165">
        <v>0</v>
      </c>
      <c r="P75" s="165">
        <v>0</v>
      </c>
      <c r="Q75" s="165">
        <v>0</v>
      </c>
      <c r="R75" s="165">
        <v>0</v>
      </c>
      <c r="S75" s="156">
        <v>0</v>
      </c>
      <c r="T75" s="156">
        <v>0</v>
      </c>
      <c r="U75" s="156">
        <v>0</v>
      </c>
      <c r="V75" s="156">
        <v>0</v>
      </c>
      <c r="W75" s="156">
        <v>0</v>
      </c>
      <c r="X75" s="156">
        <v>0</v>
      </c>
      <c r="Y75" s="156">
        <v>0</v>
      </c>
      <c r="Z75" s="156">
        <v>0</v>
      </c>
      <c r="AA75" s="156">
        <v>0</v>
      </c>
      <c r="AB75" s="156">
        <v>0</v>
      </c>
      <c r="AC75" s="156">
        <v>0</v>
      </c>
      <c r="AD75" s="156">
        <v>541.57215000000019</v>
      </c>
      <c r="AE75" s="156">
        <v>1321.5084500000005</v>
      </c>
      <c r="AF75" s="156">
        <v>1253.3014699999997</v>
      </c>
      <c r="AG75" s="156">
        <v>1480.3822200000002</v>
      </c>
      <c r="AH75" s="156">
        <v>1669.1547500000001</v>
      </c>
      <c r="AI75" s="156">
        <v>1904.1086599999999</v>
      </c>
      <c r="AJ75" s="156">
        <v>2425.4525999999996</v>
      </c>
      <c r="AK75" s="156">
        <v>2072.410730000001</v>
      </c>
      <c r="AL75" s="156">
        <v>2216.3466600000006</v>
      </c>
      <c r="AM75" s="156">
        <v>2057.2081800000001</v>
      </c>
      <c r="AN75" s="156">
        <v>2417.7003799999993</v>
      </c>
      <c r="AO75" s="156">
        <v>2173.03323</v>
      </c>
      <c r="AP75" s="156">
        <v>2391.0523500000004</v>
      </c>
      <c r="AQ75" s="156">
        <v>2295.7111199999999</v>
      </c>
      <c r="AR75" s="156">
        <v>2360.6316799999995</v>
      </c>
      <c r="AS75" s="156">
        <v>2053.9253899999999</v>
      </c>
      <c r="AT75" s="156">
        <v>2517.9666000000007</v>
      </c>
      <c r="AU75" s="156">
        <v>2089.0065199999999</v>
      </c>
      <c r="AV75" s="156">
        <v>2103.4274399999999</v>
      </c>
      <c r="AW75" s="156">
        <v>2002.1331400000001</v>
      </c>
      <c r="AX75" s="156">
        <v>2432.5279499999997</v>
      </c>
      <c r="AY75" s="156">
        <v>2360.4504100000004</v>
      </c>
      <c r="AZ75" s="156">
        <v>2174.06727</v>
      </c>
      <c r="BA75" s="156">
        <v>2739.2284799999989</v>
      </c>
      <c r="BB75" s="156">
        <v>3538.8248299999991</v>
      </c>
      <c r="BC75" s="156">
        <v>3077.9952100000037</v>
      </c>
      <c r="BD75" s="156">
        <v>3087.8846600000024</v>
      </c>
      <c r="BE75" s="156">
        <v>3076.978350000003</v>
      </c>
      <c r="BF75" s="156">
        <v>3359.1468700000009</v>
      </c>
      <c r="BG75" s="156">
        <v>2398.2910600000009</v>
      </c>
      <c r="BH75" s="156">
        <v>161.16382000000002</v>
      </c>
      <c r="BI75" s="156">
        <v>1402.8894200000011</v>
      </c>
      <c r="BJ75" s="156">
        <v>2451.990740000002</v>
      </c>
      <c r="BK75" s="156">
        <v>1836.280230000001</v>
      </c>
      <c r="BL75" s="156">
        <v>2114.7032100000019</v>
      </c>
      <c r="BM75" s="156">
        <v>2950.9311100000032</v>
      </c>
      <c r="BN75" s="156">
        <v>3610.0477300000016</v>
      </c>
      <c r="BO75" s="156">
        <v>3327.4427100000021</v>
      </c>
      <c r="BP75" s="156">
        <v>3584.5952299999994</v>
      </c>
      <c r="BQ75" s="13">
        <v>3515.9298699999995</v>
      </c>
      <c r="BR75" s="156">
        <v>4000.8272000000038</v>
      </c>
      <c r="BS75" s="22">
        <v>4090.4035500000036</v>
      </c>
      <c r="BT75" s="22">
        <v>4352.0165999999945</v>
      </c>
      <c r="BU75" s="13">
        <v>4367.364639999998</v>
      </c>
      <c r="BV75" s="13">
        <v>4669.18246</v>
      </c>
      <c r="BW75" s="13">
        <v>4450.2903999999999</v>
      </c>
      <c r="BX75" s="13">
        <v>3681.5597899999989</v>
      </c>
      <c r="BY75" s="13">
        <v>4386.7921000000024</v>
      </c>
      <c r="BZ75" s="13">
        <v>4887.1197399999965</v>
      </c>
      <c r="CA75" s="22">
        <v>4165.0995099999982</v>
      </c>
      <c r="CB75" s="22">
        <v>4485.3054899999997</v>
      </c>
      <c r="CC75" s="22">
        <v>4298.0607999999984</v>
      </c>
      <c r="CD75" s="22">
        <v>4828.2564700000012</v>
      </c>
      <c r="CE75" s="22"/>
      <c r="CF75" s="13">
        <f t="shared" si="64"/>
        <v>0</v>
      </c>
      <c r="CG75" s="13">
        <f t="shared" si="65"/>
        <v>0</v>
      </c>
      <c r="CH75" s="13">
        <f t="shared" si="66"/>
        <v>0</v>
      </c>
      <c r="CI75" s="13">
        <f t="shared" si="67"/>
        <v>0</v>
      </c>
      <c r="CJ75" s="13">
        <f t="shared" si="68"/>
        <v>0</v>
      </c>
      <c r="CK75" s="13">
        <f t="shared" si="69"/>
        <v>0</v>
      </c>
      <c r="CL75" s="13">
        <f t="shared" si="70"/>
        <v>541.57215000000019</v>
      </c>
      <c r="CM75" s="13">
        <f t="shared" si="71"/>
        <v>5724.3468900000007</v>
      </c>
      <c r="CN75" s="13">
        <f t="shared" si="72"/>
        <v>8618.3186500000011</v>
      </c>
      <c r="CO75" s="13">
        <f t="shared" si="73"/>
        <v>9038.9941400000007</v>
      </c>
      <c r="CP75" s="13">
        <f t="shared" si="74"/>
        <v>9228.2347899999986</v>
      </c>
      <c r="CQ75" s="13">
        <f t="shared" si="75"/>
        <v>8627.0950499999999</v>
      </c>
      <c r="CR75" s="13">
        <f t="shared" si="76"/>
        <v>10812.570989999998</v>
      </c>
      <c r="CS75" s="13">
        <f t="shared" si="77"/>
        <v>12602.00509000001</v>
      </c>
      <c r="CT75" s="13">
        <f t="shared" si="78"/>
        <v>6414.3350400000045</v>
      </c>
      <c r="CU75" s="13">
        <f t="shared" si="79"/>
        <v>10511.962280000007</v>
      </c>
      <c r="CV75" s="13">
        <f t="shared" si="80"/>
        <v>14428.795010000005</v>
      </c>
      <c r="CW75" s="13">
        <f t="shared" si="81"/>
        <v>17478.967249999994</v>
      </c>
      <c r="CX75" s="13">
        <f>SUM(BW75:BZ75)</f>
        <v>17405.762029999998</v>
      </c>
      <c r="CY75" s="13">
        <f t="shared" si="83"/>
        <v>17776.722269999998</v>
      </c>
      <c r="CZ75" s="281"/>
      <c r="DA75" s="147"/>
    </row>
    <row r="76" spans="2:105" outlineLevel="1">
      <c r="B76" s="12" t="str">
        <f>IF(Portfolio!$CE$3=SOURCE!$A$1,SOURCE!D281,SOURCE!E281)</f>
        <v>Parque Shopping Maceió</v>
      </c>
      <c r="C76" s="165">
        <v>0</v>
      </c>
      <c r="D76" s="165">
        <v>0</v>
      </c>
      <c r="E76" s="165">
        <v>0</v>
      </c>
      <c r="F76" s="165">
        <v>0</v>
      </c>
      <c r="G76" s="165">
        <v>0</v>
      </c>
      <c r="H76" s="165">
        <v>0</v>
      </c>
      <c r="I76" s="165">
        <v>0</v>
      </c>
      <c r="J76" s="165">
        <v>0</v>
      </c>
      <c r="K76" s="165">
        <v>0</v>
      </c>
      <c r="L76" s="165">
        <v>0</v>
      </c>
      <c r="M76" s="165">
        <v>0</v>
      </c>
      <c r="N76" s="165">
        <v>0</v>
      </c>
      <c r="O76" s="165">
        <v>0</v>
      </c>
      <c r="P76" s="165">
        <v>0</v>
      </c>
      <c r="Q76" s="165">
        <v>0</v>
      </c>
      <c r="R76" s="165">
        <v>0</v>
      </c>
      <c r="S76" s="156">
        <v>0</v>
      </c>
      <c r="T76" s="156">
        <v>0</v>
      </c>
      <c r="U76" s="156">
        <v>0</v>
      </c>
      <c r="V76" s="156">
        <v>0</v>
      </c>
      <c r="W76" s="156">
        <v>0</v>
      </c>
      <c r="X76" s="156">
        <v>0</v>
      </c>
      <c r="Y76" s="156">
        <v>0</v>
      </c>
      <c r="Z76" s="156">
        <v>0</v>
      </c>
      <c r="AA76" s="156">
        <v>0</v>
      </c>
      <c r="AB76" s="156">
        <v>0</v>
      </c>
      <c r="AC76" s="156">
        <v>0</v>
      </c>
      <c r="AD76" s="156">
        <v>0</v>
      </c>
      <c r="AE76" s="156">
        <v>0</v>
      </c>
      <c r="AF76" s="156">
        <v>0</v>
      </c>
      <c r="AG76" s="156">
        <v>0</v>
      </c>
      <c r="AH76" s="156">
        <v>111.40978</v>
      </c>
      <c r="AI76" s="156">
        <v>164.52186499999999</v>
      </c>
      <c r="AJ76" s="156">
        <v>240.336805</v>
      </c>
      <c r="AK76" s="156">
        <v>296.65093999999999</v>
      </c>
      <c r="AL76" s="156">
        <v>430.56500499999999</v>
      </c>
      <c r="AM76" s="156">
        <v>483.31295999999708</v>
      </c>
      <c r="AN76" s="156">
        <v>525.75585000000297</v>
      </c>
      <c r="AO76" s="156">
        <v>548.44559999989872</v>
      </c>
      <c r="AP76" s="156">
        <v>636.3378599997684</v>
      </c>
      <c r="AQ76" s="156">
        <v>725.86706999991554</v>
      </c>
      <c r="AR76" s="156">
        <v>726.79629499999101</v>
      </c>
      <c r="AS76" s="156">
        <v>685.39705999995419</v>
      </c>
      <c r="AT76" s="156">
        <v>836.38057999985074</v>
      </c>
      <c r="AU76" s="156">
        <v>780.91242499999998</v>
      </c>
      <c r="AV76" s="156">
        <v>833.51202999999987</v>
      </c>
      <c r="AW76" s="156">
        <v>776.9835599999999</v>
      </c>
      <c r="AX76" s="156">
        <v>1010.3943899999999</v>
      </c>
      <c r="AY76" s="156">
        <v>840.72713999999985</v>
      </c>
      <c r="AZ76" s="156">
        <v>977.31567500000006</v>
      </c>
      <c r="BA76" s="156">
        <v>809.00969499999997</v>
      </c>
      <c r="BB76" s="156">
        <v>1070.9061200000001</v>
      </c>
      <c r="BC76" s="156">
        <v>912.28875500000004</v>
      </c>
      <c r="BD76" s="156">
        <v>1040.902505</v>
      </c>
      <c r="BE76" s="156">
        <v>989.68155499999989</v>
      </c>
      <c r="BF76" s="156">
        <v>1159.4658850000001</v>
      </c>
      <c r="BG76" s="156">
        <v>852.27090500000008</v>
      </c>
      <c r="BH76" s="156">
        <v>-70.645165000000006</v>
      </c>
      <c r="BI76" s="156">
        <v>493.58014999999995</v>
      </c>
      <c r="BJ76" s="156">
        <v>939.14408499998501</v>
      </c>
      <c r="BK76" s="156">
        <v>622.6395</v>
      </c>
      <c r="BL76" s="156">
        <v>513.16868499999998</v>
      </c>
      <c r="BM76" s="156">
        <v>809.87545999999986</v>
      </c>
      <c r="BN76" s="156">
        <v>1148.2864800000004</v>
      </c>
      <c r="BO76" s="156">
        <v>1013.380815</v>
      </c>
      <c r="BP76" s="156">
        <v>1115.6375899999891</v>
      </c>
      <c r="BQ76" s="13">
        <v>1154.7554099999998</v>
      </c>
      <c r="BR76" s="156">
        <v>1407.2974050000009</v>
      </c>
      <c r="BS76" s="22">
        <v>1454.2307149999999</v>
      </c>
      <c r="BT76" s="22">
        <v>1481.5858249999994</v>
      </c>
      <c r="BU76" s="13">
        <v>1465.0846949999998</v>
      </c>
      <c r="BV76" s="13">
        <v>1891.841609999997</v>
      </c>
      <c r="BW76" s="13">
        <v>1856.9385099999988</v>
      </c>
      <c r="BX76" s="13">
        <v>2036.7173100000034</v>
      </c>
      <c r="BY76" s="13">
        <v>2124.9204100000006</v>
      </c>
      <c r="BZ76" s="13">
        <v>2384.5894600000001</v>
      </c>
      <c r="CA76" s="22">
        <v>2208.8253900000004</v>
      </c>
      <c r="CB76" s="22">
        <v>2310.0272000000004</v>
      </c>
      <c r="CC76" s="22">
        <v>2419.6381300000003</v>
      </c>
      <c r="CD76" s="22">
        <v>2875.9242599999993</v>
      </c>
      <c r="CE76" s="22"/>
      <c r="CF76" s="13">
        <f t="shared" si="64"/>
        <v>0</v>
      </c>
      <c r="CG76" s="13">
        <f t="shared" si="65"/>
        <v>0</v>
      </c>
      <c r="CH76" s="13">
        <f t="shared" si="66"/>
        <v>0</v>
      </c>
      <c r="CI76" s="13">
        <f t="shared" si="67"/>
        <v>0</v>
      </c>
      <c r="CJ76" s="13">
        <f t="shared" si="68"/>
        <v>0</v>
      </c>
      <c r="CK76" s="13">
        <f t="shared" si="69"/>
        <v>0</v>
      </c>
      <c r="CL76" s="13">
        <f t="shared" si="70"/>
        <v>0</v>
      </c>
      <c r="CM76" s="13">
        <f t="shared" si="71"/>
        <v>111.40978</v>
      </c>
      <c r="CN76" s="13">
        <f t="shared" si="72"/>
        <v>1132.074615</v>
      </c>
      <c r="CO76" s="13">
        <f t="shared" si="73"/>
        <v>2193.8522699996674</v>
      </c>
      <c r="CP76" s="13">
        <f t="shared" si="74"/>
        <v>2974.4410049997118</v>
      </c>
      <c r="CQ76" s="13">
        <f t="shared" si="75"/>
        <v>3401.8024049999999</v>
      </c>
      <c r="CR76" s="13">
        <f t="shared" si="76"/>
        <v>3697.9586299999996</v>
      </c>
      <c r="CS76" s="13">
        <f t="shared" si="77"/>
        <v>4102.3387000000002</v>
      </c>
      <c r="CT76" s="13">
        <f t="shared" si="78"/>
        <v>2214.3499749999851</v>
      </c>
      <c r="CU76" s="13">
        <f t="shared" si="79"/>
        <v>3093.9701249999998</v>
      </c>
      <c r="CV76" s="13">
        <f t="shared" si="80"/>
        <v>4691.0712199999898</v>
      </c>
      <c r="CW76" s="13">
        <f t="shared" si="81"/>
        <v>6292.7428449999961</v>
      </c>
      <c r="CX76" s="13">
        <f t="shared" si="82"/>
        <v>8403.1656900000016</v>
      </c>
      <c r="CY76" s="13">
        <f t="shared" si="83"/>
        <v>9814.4149799999996</v>
      </c>
      <c r="CZ76" s="281"/>
      <c r="DA76" s="147"/>
    </row>
    <row r="77" spans="2:105" outlineLevel="1">
      <c r="B77" s="90" t="str">
        <f>IF(Portfolio!$CE$3=SOURCE!$A$1,SOURCE!D282,SOURCE!E282)</f>
        <v>ParkShopping Canoas</v>
      </c>
      <c r="C77" s="165">
        <v>0</v>
      </c>
      <c r="D77" s="165">
        <v>0</v>
      </c>
      <c r="E77" s="165">
        <v>0</v>
      </c>
      <c r="F77" s="165">
        <v>0</v>
      </c>
      <c r="G77" s="165">
        <v>0</v>
      </c>
      <c r="H77" s="165">
        <v>0</v>
      </c>
      <c r="I77" s="165">
        <v>0</v>
      </c>
      <c r="J77" s="165">
        <v>0</v>
      </c>
      <c r="K77" s="165">
        <v>0</v>
      </c>
      <c r="L77" s="165">
        <v>0</v>
      </c>
      <c r="M77" s="165">
        <v>0</v>
      </c>
      <c r="N77" s="165">
        <v>0</v>
      </c>
      <c r="O77" s="165">
        <v>0</v>
      </c>
      <c r="P77" s="165">
        <v>0</v>
      </c>
      <c r="Q77" s="165">
        <v>0</v>
      </c>
      <c r="R77" s="165">
        <v>0</v>
      </c>
      <c r="S77" s="156">
        <v>0</v>
      </c>
      <c r="T77" s="156">
        <v>0</v>
      </c>
      <c r="U77" s="156">
        <v>0</v>
      </c>
      <c r="V77" s="156">
        <v>0</v>
      </c>
      <c r="W77" s="156">
        <v>0</v>
      </c>
      <c r="X77" s="156">
        <v>0</v>
      </c>
      <c r="Y77" s="156">
        <v>0</v>
      </c>
      <c r="Z77" s="156">
        <v>0</v>
      </c>
      <c r="AA77" s="156">
        <v>0</v>
      </c>
      <c r="AB77" s="156">
        <v>0</v>
      </c>
      <c r="AC77" s="156">
        <v>0</v>
      </c>
      <c r="AD77" s="156">
        <v>0</v>
      </c>
      <c r="AE77" s="156">
        <v>0</v>
      </c>
      <c r="AF77" s="156">
        <v>0</v>
      </c>
      <c r="AG77" s="156">
        <v>0</v>
      </c>
      <c r="AH77" s="156">
        <v>0</v>
      </c>
      <c r="AI77" s="156">
        <v>0</v>
      </c>
      <c r="AJ77" s="156">
        <v>0</v>
      </c>
      <c r="AK77" s="156">
        <v>0</v>
      </c>
      <c r="AL77" s="156">
        <v>0</v>
      </c>
      <c r="AM77" s="156">
        <v>0</v>
      </c>
      <c r="AN77" s="156">
        <v>0</v>
      </c>
      <c r="AO77" s="156">
        <v>0</v>
      </c>
      <c r="AP77" s="156">
        <v>0</v>
      </c>
      <c r="AQ77" s="156">
        <v>0</v>
      </c>
      <c r="AR77" s="156">
        <v>0</v>
      </c>
      <c r="AS77" s="156">
        <v>0</v>
      </c>
      <c r="AT77" s="156">
        <v>0</v>
      </c>
      <c r="AU77" s="156">
        <v>0</v>
      </c>
      <c r="AV77" s="156">
        <v>0</v>
      </c>
      <c r="AW77" s="156">
        <v>0</v>
      </c>
      <c r="AX77" s="156">
        <v>902.8031100000004</v>
      </c>
      <c r="AY77" s="156">
        <v>1690.4983500000005</v>
      </c>
      <c r="AZ77" s="156">
        <v>1421.6387700000009</v>
      </c>
      <c r="BA77" s="156">
        <v>1594.6034300000006</v>
      </c>
      <c r="BB77" s="156">
        <v>1788.2866400000003</v>
      </c>
      <c r="BC77" s="156">
        <v>1525.1125700000016</v>
      </c>
      <c r="BD77" s="156">
        <v>1559.443150000001</v>
      </c>
      <c r="BE77" s="156">
        <v>1602.6657800000012</v>
      </c>
      <c r="BF77" s="156">
        <v>1838.6249400000011</v>
      </c>
      <c r="BG77" s="156">
        <v>1321.2196600000007</v>
      </c>
      <c r="BH77" s="156">
        <v>306.36826000000008</v>
      </c>
      <c r="BI77" s="156">
        <v>429.47043000000008</v>
      </c>
      <c r="BJ77" s="156">
        <v>1308.0326100000004</v>
      </c>
      <c r="BK77" s="156">
        <v>683.57570000000044</v>
      </c>
      <c r="BL77" s="156">
        <v>1086.5104799999999</v>
      </c>
      <c r="BM77" s="156">
        <v>1477.1130700000006</v>
      </c>
      <c r="BN77" s="156">
        <v>1967.5561300000008</v>
      </c>
      <c r="BO77" s="156">
        <v>1714.0177199999994</v>
      </c>
      <c r="BP77" s="156">
        <v>2153.9554800000014</v>
      </c>
      <c r="BQ77" s="13">
        <v>2374.2677500000018</v>
      </c>
      <c r="BR77" s="156">
        <v>2762.4469599999998</v>
      </c>
      <c r="BS77" s="22">
        <v>2392.3104700000026</v>
      </c>
      <c r="BT77" s="22">
        <v>2626.693780000006</v>
      </c>
      <c r="BU77" s="13">
        <v>2709.5658999999991</v>
      </c>
      <c r="BV77" s="13">
        <v>3044.2762599999974</v>
      </c>
      <c r="BW77" s="13">
        <v>2429.019420000001</v>
      </c>
      <c r="BX77" s="13">
        <v>2544.316150000001</v>
      </c>
      <c r="BY77" s="13">
        <v>3234.4288900000083</v>
      </c>
      <c r="BZ77" s="13">
        <v>3480.5050300000016</v>
      </c>
      <c r="CA77" s="22">
        <v>2767.5635300000022</v>
      </c>
      <c r="CB77" s="22">
        <v>3158.4879799999994</v>
      </c>
      <c r="CC77" s="22">
        <v>3267.7132099999994</v>
      </c>
      <c r="CD77" s="22">
        <v>3926.911289999995</v>
      </c>
      <c r="CE77" s="22"/>
      <c r="CF77" s="13">
        <f t="shared" si="64"/>
        <v>0</v>
      </c>
      <c r="CG77" s="13">
        <f t="shared" si="65"/>
        <v>0</v>
      </c>
      <c r="CH77" s="13">
        <f t="shared" si="66"/>
        <v>0</v>
      </c>
      <c r="CI77" s="13">
        <f t="shared" si="67"/>
        <v>0</v>
      </c>
      <c r="CJ77" s="13">
        <f t="shared" si="68"/>
        <v>0</v>
      </c>
      <c r="CK77" s="13">
        <f t="shared" si="69"/>
        <v>0</v>
      </c>
      <c r="CL77" s="13">
        <f t="shared" si="70"/>
        <v>0</v>
      </c>
      <c r="CM77" s="13">
        <f t="shared" si="71"/>
        <v>0</v>
      </c>
      <c r="CN77" s="13">
        <f t="shared" si="72"/>
        <v>0</v>
      </c>
      <c r="CO77" s="13">
        <f t="shared" si="73"/>
        <v>0</v>
      </c>
      <c r="CP77" s="13">
        <f t="shared" si="74"/>
        <v>0</v>
      </c>
      <c r="CQ77" s="13">
        <f t="shared" si="75"/>
        <v>902.8031100000004</v>
      </c>
      <c r="CR77" s="13">
        <f t="shared" si="76"/>
        <v>6495.0271900000025</v>
      </c>
      <c r="CS77" s="13">
        <f t="shared" si="77"/>
        <v>6525.8464400000048</v>
      </c>
      <c r="CT77" s="13">
        <f t="shared" si="78"/>
        <v>3365.0909600000014</v>
      </c>
      <c r="CU77" s="13">
        <f t="shared" si="79"/>
        <v>5214.7553800000014</v>
      </c>
      <c r="CV77" s="13">
        <f t="shared" si="80"/>
        <v>9004.6879100000024</v>
      </c>
      <c r="CW77" s="13">
        <f t="shared" si="81"/>
        <v>10772.846410000006</v>
      </c>
      <c r="CX77" s="13">
        <f t="shared" si="82"/>
        <v>11688.269490000012</v>
      </c>
      <c r="CY77" s="13">
        <f t="shared" si="83"/>
        <v>13120.676009999996</v>
      </c>
      <c r="CZ77" s="281"/>
      <c r="DA77" s="147"/>
    </row>
    <row r="78" spans="2:105" outlineLevel="1">
      <c r="B78" s="222" t="str">
        <f>IF(Portfolio!$CE$3=SOURCE!$A$1,SOURCE!D283,SOURCE!E283)</f>
        <v>ParkJacarepaguá</v>
      </c>
      <c r="C78" s="165"/>
      <c r="D78" s="165"/>
      <c r="E78" s="165"/>
      <c r="F78" s="165"/>
      <c r="G78" s="165"/>
      <c r="H78" s="165"/>
      <c r="I78" s="165"/>
      <c r="J78" s="165"/>
      <c r="K78" s="165"/>
      <c r="L78" s="165"/>
      <c r="M78" s="165"/>
      <c r="N78" s="165"/>
      <c r="O78" s="165"/>
      <c r="P78" s="165"/>
      <c r="Q78" s="165"/>
      <c r="R78" s="165"/>
      <c r="S78" s="156"/>
      <c r="T78" s="156"/>
      <c r="U78" s="156"/>
      <c r="V78" s="156"/>
      <c r="W78" s="156"/>
      <c r="X78" s="156"/>
      <c r="Y78" s="156"/>
      <c r="Z78" s="156"/>
      <c r="AA78" s="156"/>
      <c r="AB78" s="156"/>
      <c r="AC78" s="156"/>
      <c r="AD78" s="156"/>
      <c r="AE78" s="156"/>
      <c r="AF78" s="156"/>
      <c r="AG78" s="156"/>
      <c r="AH78" s="156"/>
      <c r="AI78" s="156"/>
      <c r="AJ78" s="156"/>
      <c r="AK78" s="156"/>
      <c r="AL78" s="156"/>
      <c r="AM78" s="156"/>
      <c r="AN78" s="156"/>
      <c r="AO78" s="156"/>
      <c r="AP78" s="156"/>
      <c r="AQ78" s="156"/>
      <c r="AR78" s="156"/>
      <c r="AS78" s="156"/>
      <c r="AT78" s="156"/>
      <c r="AU78" s="156"/>
      <c r="AV78" s="156"/>
      <c r="AW78" s="156"/>
      <c r="AX78" s="156"/>
      <c r="AY78" s="156"/>
      <c r="AZ78" s="156"/>
      <c r="BA78" s="156"/>
      <c r="BB78" s="156"/>
      <c r="BC78" s="156"/>
      <c r="BD78" s="156"/>
      <c r="BE78" s="156"/>
      <c r="BF78" s="156"/>
      <c r="BG78" s="156"/>
      <c r="BH78" s="156"/>
      <c r="BI78" s="156"/>
      <c r="BJ78" s="156"/>
      <c r="BK78" s="156"/>
      <c r="BL78" s="156"/>
      <c r="BM78" s="156"/>
      <c r="BN78" s="156">
        <v>1196.7063099999998</v>
      </c>
      <c r="BO78" s="156">
        <v>1600.7008800000012</v>
      </c>
      <c r="BP78" s="156">
        <v>1704.3712700000019</v>
      </c>
      <c r="BQ78" s="13">
        <v>1826.2208000000005</v>
      </c>
      <c r="BR78" s="156">
        <v>2191.8357800000008</v>
      </c>
      <c r="BS78" s="22">
        <v>2017.6956400000026</v>
      </c>
      <c r="BT78" s="22">
        <v>2206.1811500000017</v>
      </c>
      <c r="BU78" s="13">
        <v>2281.7371900000003</v>
      </c>
      <c r="BV78" s="13">
        <v>2630.9762800000012</v>
      </c>
      <c r="BW78" s="13">
        <v>2221.4121600000003</v>
      </c>
      <c r="BX78" s="13">
        <v>2012.0462300000022</v>
      </c>
      <c r="BY78" s="13">
        <v>2641.0073000000043</v>
      </c>
      <c r="BZ78" s="13">
        <v>3093.9984100000001</v>
      </c>
      <c r="CA78" s="22">
        <v>2482.7591200000002</v>
      </c>
      <c r="CB78" s="22">
        <v>2693.3870599999996</v>
      </c>
      <c r="CC78" s="22">
        <v>2749.9362500000002</v>
      </c>
      <c r="CD78" s="22">
        <v>3249.6388100000004</v>
      </c>
      <c r="CE78" s="22"/>
      <c r="CF78" s="13">
        <f t="shared" si="64"/>
        <v>0</v>
      </c>
      <c r="CG78" s="13">
        <f t="shared" si="65"/>
        <v>0</v>
      </c>
      <c r="CH78" s="13">
        <f t="shared" si="66"/>
        <v>0</v>
      </c>
      <c r="CI78" s="13">
        <f t="shared" si="67"/>
        <v>0</v>
      </c>
      <c r="CJ78" s="13">
        <f t="shared" si="68"/>
        <v>0</v>
      </c>
      <c r="CK78" s="13">
        <f t="shared" si="69"/>
        <v>0</v>
      </c>
      <c r="CL78" s="13">
        <f t="shared" si="70"/>
        <v>0</v>
      </c>
      <c r="CM78" s="13">
        <f t="shared" si="71"/>
        <v>0</v>
      </c>
      <c r="CN78" s="13">
        <f t="shared" si="72"/>
        <v>0</v>
      </c>
      <c r="CO78" s="13">
        <f t="shared" si="73"/>
        <v>0</v>
      </c>
      <c r="CP78" s="13">
        <f t="shared" si="74"/>
        <v>0</v>
      </c>
      <c r="CQ78" s="13">
        <f t="shared" si="75"/>
        <v>0</v>
      </c>
      <c r="CR78" s="13">
        <f t="shared" si="76"/>
        <v>0</v>
      </c>
      <c r="CS78" s="13">
        <f t="shared" si="77"/>
        <v>0</v>
      </c>
      <c r="CT78" s="13">
        <f t="shared" si="78"/>
        <v>0</v>
      </c>
      <c r="CU78" s="13">
        <f t="shared" si="79"/>
        <v>1196.7063099999998</v>
      </c>
      <c r="CV78" s="13">
        <f t="shared" si="80"/>
        <v>7323.128730000004</v>
      </c>
      <c r="CW78" s="13">
        <f t="shared" si="81"/>
        <v>9136.5902600000045</v>
      </c>
      <c r="CX78" s="13">
        <f>SUM(BW78:BZ78)</f>
        <v>9968.4641000000065</v>
      </c>
      <c r="CY78" s="13">
        <f t="shared" si="83"/>
        <v>11175.721240000001</v>
      </c>
      <c r="CZ78" s="281"/>
      <c r="DA78" s="147"/>
    </row>
    <row r="79" spans="2:105" s="12" customFormat="1" outlineLevel="1">
      <c r="B79" s="12" t="str">
        <f>IF(Portfolio!$CE$3=SOURCE!$A$1,SOURCE!D284,SOURCE!E284)</f>
        <v>Morumbi Corporate</v>
      </c>
      <c r="C79" s="165">
        <v>0</v>
      </c>
      <c r="D79" s="165">
        <v>0</v>
      </c>
      <c r="E79" s="165">
        <v>0</v>
      </c>
      <c r="F79" s="165">
        <v>0</v>
      </c>
      <c r="G79" s="165">
        <v>0</v>
      </c>
      <c r="H79" s="165">
        <v>0</v>
      </c>
      <c r="I79" s="165">
        <v>0</v>
      </c>
      <c r="J79" s="165">
        <v>0</v>
      </c>
      <c r="K79" s="165">
        <v>0</v>
      </c>
      <c r="L79" s="165">
        <v>0</v>
      </c>
      <c r="M79" s="165">
        <v>0</v>
      </c>
      <c r="N79" s="165">
        <v>0</v>
      </c>
      <c r="O79" s="165">
        <v>0</v>
      </c>
      <c r="P79" s="165">
        <v>0</v>
      </c>
      <c r="Q79" s="165">
        <v>0</v>
      </c>
      <c r="R79" s="165">
        <v>0</v>
      </c>
      <c r="S79" s="156">
        <v>0</v>
      </c>
      <c r="T79" s="156">
        <v>0</v>
      </c>
      <c r="U79" s="156">
        <v>0</v>
      </c>
      <c r="V79" s="156">
        <v>0</v>
      </c>
      <c r="W79" s="156">
        <v>0</v>
      </c>
      <c r="X79" s="156">
        <v>0</v>
      </c>
      <c r="Y79" s="156">
        <v>0</v>
      </c>
      <c r="Z79" s="156">
        <v>0</v>
      </c>
      <c r="AA79" s="156">
        <v>0</v>
      </c>
      <c r="AB79" s="156">
        <v>0</v>
      </c>
      <c r="AC79" s="156">
        <v>0</v>
      </c>
      <c r="AD79" s="156">
        <v>0</v>
      </c>
      <c r="AE79" s="156">
        <v>0</v>
      </c>
      <c r="AF79" s="156">
        <v>0</v>
      </c>
      <c r="AG79" s="156">
        <v>0</v>
      </c>
      <c r="AH79" s="156">
        <v>0</v>
      </c>
      <c r="AI79" s="156">
        <v>0</v>
      </c>
      <c r="AJ79" s="156">
        <v>0</v>
      </c>
      <c r="AK79" s="156">
        <v>0</v>
      </c>
      <c r="AL79" s="156">
        <v>0</v>
      </c>
      <c r="AM79" s="156">
        <v>1467.8654100000001</v>
      </c>
      <c r="AN79" s="156">
        <v>515.54178999999999</v>
      </c>
      <c r="AO79" s="156">
        <v>627.97645999999997</v>
      </c>
      <c r="AP79" s="156">
        <v>490.63204999999999</v>
      </c>
      <c r="AQ79" s="156">
        <v>640.92024000000004</v>
      </c>
      <c r="AR79" s="156">
        <v>704.2935500000001</v>
      </c>
      <c r="AS79" s="156">
        <v>744.33780000000002</v>
      </c>
      <c r="AT79" s="156">
        <v>749.22374000000002</v>
      </c>
      <c r="AU79" s="156">
        <v>811.10999000000004</v>
      </c>
      <c r="AV79" s="156">
        <v>816.04948000000002</v>
      </c>
      <c r="AW79" s="156">
        <v>753.48336000000006</v>
      </c>
      <c r="AX79" s="156">
        <v>769.03814</v>
      </c>
      <c r="AY79" s="156">
        <v>773.71497999999997</v>
      </c>
      <c r="AZ79" s="156">
        <v>802.05617999999993</v>
      </c>
      <c r="BA79" s="156">
        <v>797.49871999999993</v>
      </c>
      <c r="BB79" s="156">
        <v>805.44548999999995</v>
      </c>
      <c r="BC79" s="156">
        <v>670.08091000000002</v>
      </c>
      <c r="BD79" s="156">
        <v>717.91480000000001</v>
      </c>
      <c r="BE79" s="156">
        <v>702.38271999999995</v>
      </c>
      <c r="BF79" s="156">
        <v>686.46526000000006</v>
      </c>
      <c r="BG79" s="156">
        <v>651.04331000000002</v>
      </c>
      <c r="BH79" s="156">
        <v>449.12065999999999</v>
      </c>
      <c r="BI79" s="156">
        <v>291.32304000000005</v>
      </c>
      <c r="BJ79" s="156">
        <v>190.28672999999998</v>
      </c>
      <c r="BK79" s="156">
        <v>217.65548999999999</v>
      </c>
      <c r="BL79" s="156">
        <v>177.48607999999999</v>
      </c>
      <c r="BM79" s="156">
        <v>163.73992000000001</v>
      </c>
      <c r="BN79" s="156">
        <v>149.80443</v>
      </c>
      <c r="BO79" s="156">
        <v>234.20233000000002</v>
      </c>
      <c r="BP79" s="156">
        <v>282.70774999999998</v>
      </c>
      <c r="BQ79" s="13">
        <v>270.66041000000001</v>
      </c>
      <c r="BR79" s="156">
        <v>320.16116999999997</v>
      </c>
      <c r="BS79" s="22">
        <v>349.68301000000002</v>
      </c>
      <c r="BT79" s="22">
        <v>387.83082000000007</v>
      </c>
      <c r="BU79" s="22">
        <v>428.42436000000004</v>
      </c>
      <c r="BV79" s="22">
        <v>342.65926000000002</v>
      </c>
      <c r="BW79" s="22">
        <v>337.43813</v>
      </c>
      <c r="BX79" s="13">
        <v>365.94148999999999</v>
      </c>
      <c r="BY79" s="13">
        <v>395.71347000000003</v>
      </c>
      <c r="BZ79" s="13">
        <v>428.89808000000005</v>
      </c>
      <c r="CA79" s="22">
        <v>491.55794999999995</v>
      </c>
      <c r="CB79" s="22">
        <v>489.76444000000004</v>
      </c>
      <c r="CC79" s="22">
        <v>454.92258999999996</v>
      </c>
      <c r="CD79" s="22">
        <v>441.16444000000001</v>
      </c>
      <c r="CE79" s="22"/>
      <c r="CF79" s="13">
        <f t="shared" si="64"/>
        <v>0</v>
      </c>
      <c r="CG79" s="13">
        <f t="shared" si="65"/>
        <v>0</v>
      </c>
      <c r="CH79" s="13">
        <f t="shared" si="66"/>
        <v>0</v>
      </c>
      <c r="CI79" s="13">
        <f t="shared" si="67"/>
        <v>0</v>
      </c>
      <c r="CJ79" s="13">
        <f t="shared" si="68"/>
        <v>0</v>
      </c>
      <c r="CK79" s="13">
        <f t="shared" si="69"/>
        <v>0</v>
      </c>
      <c r="CL79" s="13">
        <f t="shared" si="70"/>
        <v>0</v>
      </c>
      <c r="CM79" s="13">
        <f t="shared" si="71"/>
        <v>0</v>
      </c>
      <c r="CN79" s="13">
        <f t="shared" si="72"/>
        <v>0</v>
      </c>
      <c r="CO79" s="13">
        <f t="shared" si="73"/>
        <v>3102.0157100000001</v>
      </c>
      <c r="CP79" s="13">
        <f t="shared" si="74"/>
        <v>2838.7753299999999</v>
      </c>
      <c r="CQ79" s="13">
        <f t="shared" si="75"/>
        <v>3149.6809700000003</v>
      </c>
      <c r="CR79" s="13">
        <f t="shared" si="76"/>
        <v>3178.7153699999999</v>
      </c>
      <c r="CS79" s="13">
        <f t="shared" si="77"/>
        <v>2776.8436900000002</v>
      </c>
      <c r="CT79" s="13">
        <f t="shared" si="78"/>
        <v>1581.7737400000001</v>
      </c>
      <c r="CU79" s="13">
        <f t="shared" si="79"/>
        <v>708.68592000000001</v>
      </c>
      <c r="CV79" s="13">
        <f t="shared" si="80"/>
        <v>1107.7316599999999</v>
      </c>
      <c r="CW79" s="13">
        <f t="shared" si="81"/>
        <v>1508.5974500000002</v>
      </c>
      <c r="CX79" s="13">
        <f>SUM(BW79:BZ79)</f>
        <v>1527.9911699999998</v>
      </c>
      <c r="CY79" s="13">
        <f t="shared" si="83"/>
        <v>1877.40942</v>
      </c>
      <c r="CZ79" s="281"/>
      <c r="DA79" s="147"/>
    </row>
    <row r="80" spans="2:105" ht="12.75" thickBot="1">
      <c r="B80" s="158" t="str">
        <f>IF(Portfolio!$CE$3=SOURCE!$A$1,SOURCE!D285,SOURCE!E285)</f>
        <v>Total</v>
      </c>
      <c r="C80" s="200">
        <f t="shared" ref="C80:BM80" si="84">SUM(C59:C79)</f>
        <v>1690</v>
      </c>
      <c r="D80" s="200">
        <f t="shared" si="84"/>
        <v>2362</v>
      </c>
      <c r="E80" s="200">
        <f t="shared" si="84"/>
        <v>2287.2748299999998</v>
      </c>
      <c r="F80" s="200">
        <f t="shared" si="84"/>
        <v>3082.3850000000002</v>
      </c>
      <c r="G80" s="200">
        <f t="shared" si="84"/>
        <v>4025.1645099999996</v>
      </c>
      <c r="H80" s="200">
        <f t="shared" si="84"/>
        <v>9723.3954799999992</v>
      </c>
      <c r="I80" s="200">
        <f t="shared" si="84"/>
        <v>11637</v>
      </c>
      <c r="J80" s="200">
        <f t="shared" si="84"/>
        <v>13332.575219999999</v>
      </c>
      <c r="K80" s="200">
        <f t="shared" si="84"/>
        <v>12724.20318</v>
      </c>
      <c r="L80" s="200">
        <f t="shared" si="84"/>
        <v>14779</v>
      </c>
      <c r="M80" s="200">
        <f t="shared" si="84"/>
        <v>18989</v>
      </c>
      <c r="N80" s="200">
        <f t="shared" si="84"/>
        <v>21016.404284999997</v>
      </c>
      <c r="O80" s="200">
        <f t="shared" si="84"/>
        <v>17700.434310000004</v>
      </c>
      <c r="P80" s="200">
        <f t="shared" si="84"/>
        <v>23106.327879999993</v>
      </c>
      <c r="Q80" s="200">
        <f t="shared" si="84"/>
        <v>23753.600974999994</v>
      </c>
      <c r="R80" s="200">
        <f t="shared" si="84"/>
        <v>30771.487630000029</v>
      </c>
      <c r="S80" s="200">
        <f t="shared" si="84"/>
        <v>15995.028370000004</v>
      </c>
      <c r="T80" s="200">
        <f t="shared" si="84"/>
        <v>15504.559509999999</v>
      </c>
      <c r="U80" s="200">
        <f t="shared" si="84"/>
        <v>16825.117025</v>
      </c>
      <c r="V80" s="200">
        <f t="shared" si="84"/>
        <v>21179.780495000014</v>
      </c>
      <c r="W80" s="200">
        <f t="shared" si="84"/>
        <v>18553.153285000004</v>
      </c>
      <c r="X80" s="200">
        <f t="shared" si="84"/>
        <v>19046.474190000004</v>
      </c>
      <c r="Y80" s="200">
        <f t="shared" si="84"/>
        <v>19774.632805000001</v>
      </c>
      <c r="Z80" s="200">
        <f t="shared" si="84"/>
        <v>24686.971299999997</v>
      </c>
      <c r="AA80" s="200">
        <f t="shared" si="84"/>
        <v>22417.737490000003</v>
      </c>
      <c r="AB80" s="200">
        <f t="shared" si="84"/>
        <v>25213.522855000003</v>
      </c>
      <c r="AC80" s="200">
        <f t="shared" si="84"/>
        <v>25579.872059999994</v>
      </c>
      <c r="AD80" s="200">
        <f t="shared" si="84"/>
        <v>32136.593984999996</v>
      </c>
      <c r="AE80" s="200">
        <f t="shared" si="84"/>
        <v>30195.920255000005</v>
      </c>
      <c r="AF80" s="200">
        <f t="shared" si="84"/>
        <v>30902.042799999996</v>
      </c>
      <c r="AG80" s="200">
        <f t="shared" si="84"/>
        <v>32529.928510000005</v>
      </c>
      <c r="AH80" s="200">
        <f t="shared" si="84"/>
        <v>37977.290835000007</v>
      </c>
      <c r="AI80" s="200">
        <f t="shared" si="84"/>
        <v>35415.849045000003</v>
      </c>
      <c r="AJ80" s="200">
        <f t="shared" si="84"/>
        <v>38632.534929999994</v>
      </c>
      <c r="AK80" s="200">
        <f t="shared" si="84"/>
        <v>37872.086900000031</v>
      </c>
      <c r="AL80" s="200">
        <f t="shared" si="84"/>
        <v>45649.275879999928</v>
      </c>
      <c r="AM80" s="200">
        <f t="shared" si="84"/>
        <v>42492.062694999993</v>
      </c>
      <c r="AN80" s="200">
        <f t="shared" si="84"/>
        <v>43174.958315000011</v>
      </c>
      <c r="AO80" s="200">
        <f t="shared" si="84"/>
        <v>41400.347544999895</v>
      </c>
      <c r="AP80" s="200">
        <f t="shared" si="84"/>
        <v>49689.526334999762</v>
      </c>
      <c r="AQ80" s="200">
        <f t="shared" si="84"/>
        <v>46474.167359999927</v>
      </c>
      <c r="AR80" s="200">
        <f t="shared" si="84"/>
        <v>45828.403549999995</v>
      </c>
      <c r="AS80" s="200">
        <f t="shared" si="84"/>
        <v>44509.284329999959</v>
      </c>
      <c r="AT80" s="200">
        <f t="shared" si="84"/>
        <v>53930.493449999856</v>
      </c>
      <c r="AU80" s="200">
        <f t="shared" si="84"/>
        <v>45824.079170000012</v>
      </c>
      <c r="AV80" s="200">
        <f t="shared" si="84"/>
        <v>45899.076579999994</v>
      </c>
      <c r="AW80" s="200">
        <f t="shared" si="84"/>
        <v>44449.981785000011</v>
      </c>
      <c r="AX80" s="200">
        <f t="shared" si="84"/>
        <v>53529.359994999992</v>
      </c>
      <c r="AY80" s="200">
        <f t="shared" si="84"/>
        <v>50298.228514999995</v>
      </c>
      <c r="AZ80" s="200">
        <f t="shared" si="84"/>
        <v>48661.002534999992</v>
      </c>
      <c r="BA80" s="200">
        <f t="shared" si="84"/>
        <v>50744.344085000012</v>
      </c>
      <c r="BB80" s="200">
        <f t="shared" si="84"/>
        <v>60568.100729999998</v>
      </c>
      <c r="BC80" s="200">
        <f t="shared" si="84"/>
        <v>51869.116814999994</v>
      </c>
      <c r="BD80" s="200">
        <f t="shared" si="84"/>
        <v>54224.931819999998</v>
      </c>
      <c r="BE80" s="200">
        <f t="shared" si="84"/>
        <v>54752.670475000006</v>
      </c>
      <c r="BF80" s="200">
        <f t="shared" si="84"/>
        <v>63734.551799999987</v>
      </c>
      <c r="BG80" s="200">
        <f t="shared" si="84"/>
        <v>45983.533295000008</v>
      </c>
      <c r="BH80" s="200">
        <f t="shared" si="84"/>
        <v>4572.3518350000004</v>
      </c>
      <c r="BI80" s="200">
        <f t="shared" si="84"/>
        <v>22300.46944999999</v>
      </c>
      <c r="BJ80" s="200">
        <f t="shared" si="84"/>
        <v>43994.011015000011</v>
      </c>
      <c r="BK80" s="200">
        <f t="shared" si="84"/>
        <v>25035.677090000016</v>
      </c>
      <c r="BL80" s="200">
        <f t="shared" si="84"/>
        <v>32056.847745000006</v>
      </c>
      <c r="BM80" s="200">
        <f t="shared" si="84"/>
        <v>46115.501959999994</v>
      </c>
      <c r="BN80" s="200">
        <f t="shared" ref="BN80:BR80" si="85">SUM(BN59:BN79)</f>
        <v>63248.066109999912</v>
      </c>
      <c r="BO80" s="200">
        <f t="shared" si="85"/>
        <v>48977.738284999978</v>
      </c>
      <c r="BP80" s="200">
        <f t="shared" si="85"/>
        <v>61304.052429999982</v>
      </c>
      <c r="BQ80" s="200">
        <f t="shared" si="85"/>
        <v>63833.004629999989</v>
      </c>
      <c r="BR80" s="200">
        <f t="shared" si="85"/>
        <v>75421.917224999983</v>
      </c>
      <c r="BS80" s="200">
        <f t="shared" ref="BS80:BW80" si="86">SUM(BS59:BS79)</f>
        <v>63781.798814999995</v>
      </c>
      <c r="BT80" s="200">
        <f t="shared" si="86"/>
        <v>72139.642945000014</v>
      </c>
      <c r="BU80" s="200">
        <f t="shared" si="86"/>
        <v>73382.480824999948</v>
      </c>
      <c r="BV80" s="200">
        <f t="shared" si="86"/>
        <v>84803.9130899999</v>
      </c>
      <c r="BW80" s="200">
        <f t="shared" si="86"/>
        <v>68167.524989999947</v>
      </c>
      <c r="BX80" s="200">
        <f t="shared" ref="BX80:CB80" si="87">SUM(BX59:BX79)</f>
        <v>71978.056779999999</v>
      </c>
      <c r="BY80" s="200">
        <f t="shared" si="87"/>
        <v>79948.018549999935</v>
      </c>
      <c r="BZ80" s="200">
        <f t="shared" si="87"/>
        <v>97387.785279999938</v>
      </c>
      <c r="CA80" s="200">
        <f t="shared" si="87"/>
        <v>75113.339919999926</v>
      </c>
      <c r="CB80" s="200">
        <f t="shared" si="87"/>
        <v>84403.397549999936</v>
      </c>
      <c r="CC80" s="200">
        <f>SUM(CC59:CC79)</f>
        <v>84756.287279999917</v>
      </c>
      <c r="CD80" s="200">
        <f>SUM(CD59:CD79)</f>
        <v>102169.15082999988</v>
      </c>
      <c r="CE80" s="22"/>
      <c r="CF80" s="334">
        <f>SUM(CF59:CF79)</f>
        <v>9421.6598300000005</v>
      </c>
      <c r="CG80" s="334">
        <f t="shared" ref="CG80:CW80" si="88">SUM(CG59:CG79)</f>
        <v>38718.135210000008</v>
      </c>
      <c r="CH80" s="334">
        <f t="shared" si="88"/>
        <v>67508.607464999994</v>
      </c>
      <c r="CI80" s="334">
        <f t="shared" si="88"/>
        <v>95331.85079500002</v>
      </c>
      <c r="CJ80" s="334">
        <f t="shared" si="88"/>
        <v>69504.485400000034</v>
      </c>
      <c r="CK80" s="334">
        <f t="shared" si="88"/>
        <v>82061.231580000007</v>
      </c>
      <c r="CL80" s="334">
        <f t="shared" si="88"/>
        <v>105347.72639000001</v>
      </c>
      <c r="CM80" s="334">
        <f t="shared" si="88"/>
        <v>131605.18239999999</v>
      </c>
      <c r="CN80" s="334">
        <f t="shared" si="88"/>
        <v>157569.74675499994</v>
      </c>
      <c r="CO80" s="334">
        <f t="shared" si="88"/>
        <v>176756.89488999968</v>
      </c>
      <c r="CP80" s="334">
        <f t="shared" si="88"/>
        <v>190742.34868999969</v>
      </c>
      <c r="CQ80" s="334">
        <f t="shared" si="88"/>
        <v>189702.49752999999</v>
      </c>
      <c r="CR80" s="334">
        <f t="shared" si="88"/>
        <v>210271.67586499997</v>
      </c>
      <c r="CS80" s="334">
        <f t="shared" si="88"/>
        <v>224581.27091000002</v>
      </c>
      <c r="CT80" s="334">
        <f t="shared" si="88"/>
        <v>116850.365595</v>
      </c>
      <c r="CU80" s="334">
        <f t="shared" si="88"/>
        <v>166456.09290499988</v>
      </c>
      <c r="CV80" s="334">
        <f>SUM(CV59:CV79)</f>
        <v>249536.71256999986</v>
      </c>
      <c r="CW80" s="334">
        <f t="shared" si="88"/>
        <v>294107.83567499981</v>
      </c>
      <c r="CX80" s="334">
        <f>SUM(CX59:CX79)</f>
        <v>317481.38559999975</v>
      </c>
      <c r="CY80" s="334">
        <f>SUM(CY59:CY79)</f>
        <v>346442.17557999957</v>
      </c>
    </row>
    <row r="81" spans="2:103" ht="12.75" thickBot="1">
      <c r="B81" s="166" t="str">
        <f>IF(Portfolio!$CE$3=SOURCE!$A$1,SOURCE!D286,SOURCE!E286)</f>
        <v>Repasse do Estacionamento</v>
      </c>
      <c r="C81" s="167">
        <v>0</v>
      </c>
      <c r="D81" s="167">
        <v>0</v>
      </c>
      <c r="E81" s="167">
        <v>0</v>
      </c>
      <c r="F81" s="167">
        <v>0</v>
      </c>
      <c r="G81" s="167">
        <v>-1463</v>
      </c>
      <c r="H81" s="167">
        <v>-5061</v>
      </c>
      <c r="I81" s="167">
        <v>-6208.5003300000008</v>
      </c>
      <c r="J81" s="167">
        <v>-6436.998279999998</v>
      </c>
      <c r="K81" s="167">
        <v>-6500.4340999999986</v>
      </c>
      <c r="L81" s="167">
        <v>-6599.5659000000014</v>
      </c>
      <c r="M81" s="167">
        <v>-7828.0346800000007</v>
      </c>
      <c r="N81" s="167">
        <v>-8991.9587800000045</v>
      </c>
      <c r="O81" s="167">
        <v>-7160.0690600000007</v>
      </c>
      <c r="P81" s="167">
        <v>-10299.462879999997</v>
      </c>
      <c r="Q81" s="167">
        <v>-9893.272210000001</v>
      </c>
      <c r="R81" s="167">
        <v>-13020.292450000012</v>
      </c>
      <c r="S81" s="167">
        <v>0</v>
      </c>
      <c r="T81" s="167">
        <v>0</v>
      </c>
      <c r="U81" s="167">
        <v>0</v>
      </c>
      <c r="V81" s="167">
        <v>0</v>
      </c>
      <c r="W81" s="167">
        <v>0</v>
      </c>
      <c r="X81" s="167">
        <v>0</v>
      </c>
      <c r="Y81" s="167">
        <v>0</v>
      </c>
      <c r="Z81" s="167">
        <v>0</v>
      </c>
      <c r="AA81" s="167">
        <v>0</v>
      </c>
      <c r="AB81" s="167">
        <v>0</v>
      </c>
      <c r="AC81" s="167">
        <v>0</v>
      </c>
      <c r="AD81" s="167">
        <v>0</v>
      </c>
      <c r="AE81" s="167">
        <v>0</v>
      </c>
      <c r="AF81" s="167">
        <v>0</v>
      </c>
      <c r="AG81" s="167">
        <v>0</v>
      </c>
      <c r="AH81" s="167">
        <v>0</v>
      </c>
      <c r="AI81" s="167">
        <v>0</v>
      </c>
      <c r="AJ81" s="167">
        <v>0</v>
      </c>
      <c r="AK81" s="167">
        <v>0</v>
      </c>
      <c r="AL81" s="167">
        <v>0</v>
      </c>
      <c r="AM81" s="167">
        <v>0</v>
      </c>
      <c r="AN81" s="167">
        <v>0</v>
      </c>
      <c r="AO81" s="167">
        <v>0</v>
      </c>
      <c r="AP81" s="167">
        <v>0</v>
      </c>
      <c r="AQ81" s="167">
        <v>0</v>
      </c>
      <c r="AR81" s="167">
        <v>0</v>
      </c>
      <c r="AS81" s="167">
        <v>0</v>
      </c>
      <c r="AT81" s="167">
        <v>0</v>
      </c>
      <c r="AU81" s="167">
        <v>0</v>
      </c>
      <c r="AV81" s="167">
        <v>0</v>
      </c>
      <c r="AW81" s="167">
        <v>0</v>
      </c>
      <c r="AX81" s="167">
        <v>0</v>
      </c>
      <c r="AY81" s="167">
        <v>0</v>
      </c>
      <c r="AZ81" s="167">
        <v>0</v>
      </c>
      <c r="BA81" s="167">
        <v>0</v>
      </c>
      <c r="BB81" s="167">
        <v>0</v>
      </c>
      <c r="BC81" s="167">
        <v>0</v>
      </c>
      <c r="BD81" s="167">
        <v>0</v>
      </c>
      <c r="BE81" s="167">
        <v>0</v>
      </c>
      <c r="BF81" s="167">
        <v>0</v>
      </c>
      <c r="BG81" s="167">
        <v>0</v>
      </c>
      <c r="BH81" s="167">
        <v>0</v>
      </c>
      <c r="BI81" s="167">
        <v>0</v>
      </c>
      <c r="BJ81" s="167">
        <v>0</v>
      </c>
      <c r="BK81" s="167">
        <v>0</v>
      </c>
      <c r="BL81" s="167">
        <v>0</v>
      </c>
      <c r="BM81" s="167">
        <v>0</v>
      </c>
      <c r="BN81" s="167">
        <v>0</v>
      </c>
      <c r="BO81" s="167"/>
      <c r="BP81" s="167"/>
      <c r="BQ81" s="167"/>
      <c r="BR81" s="13"/>
      <c r="BS81" s="13"/>
      <c r="BT81" s="13"/>
      <c r="BU81" s="13"/>
      <c r="BV81" s="13"/>
      <c r="BW81" s="13"/>
      <c r="BX81" s="13"/>
      <c r="BY81" s="13"/>
      <c r="BZ81" s="13"/>
      <c r="CA81" s="13"/>
      <c r="CB81" s="13"/>
      <c r="CC81" s="13"/>
      <c r="CD81" s="13"/>
      <c r="CE81" s="22"/>
      <c r="CF81" s="13">
        <f>+SUM(C81:F81)</f>
        <v>0</v>
      </c>
      <c r="CG81" s="13">
        <f>SUM(G81:J81)</f>
        <v>-19169.498609999999</v>
      </c>
      <c r="CH81" s="13">
        <f>SUM(K81:N81)</f>
        <v>-29919.993460000005</v>
      </c>
      <c r="CI81" s="13">
        <f>SUM(O81:R81)</f>
        <v>-40373.096600000004</v>
      </c>
      <c r="CJ81" s="13">
        <f>SUM(S81:V81)</f>
        <v>0</v>
      </c>
      <c r="CK81" s="13">
        <f>SUM(W81:Z81)</f>
        <v>0</v>
      </c>
      <c r="CL81" s="13">
        <f>SUM(AA81:AD81)</f>
        <v>0</v>
      </c>
      <c r="CM81" s="13">
        <f>SUM(AE81:AH81)</f>
        <v>0</v>
      </c>
      <c r="CN81" s="13">
        <f>SUM(AI81:AL81)</f>
        <v>0</v>
      </c>
      <c r="CO81" s="13">
        <f>SUM(AM81:AP81)</f>
        <v>0</v>
      </c>
      <c r="CP81" s="13">
        <f>SUM(AQ81:AT81)</f>
        <v>0</v>
      </c>
      <c r="CQ81" s="13">
        <f>SUM(AU81:AX81)</f>
        <v>0</v>
      </c>
      <c r="CR81" s="13">
        <f>SUM(AY81:BB81)</f>
        <v>0</v>
      </c>
      <c r="CS81" s="13">
        <f>SUM(BC81:BF81)</f>
        <v>0</v>
      </c>
      <c r="CT81" s="13">
        <f>SUM(BG81:BJ81)</f>
        <v>0</v>
      </c>
      <c r="CU81" s="13">
        <f>SUM(BK81:BN81)</f>
        <v>0</v>
      </c>
      <c r="CV81" s="13"/>
      <c r="CW81" s="13"/>
      <c r="CX81" s="13"/>
      <c r="CY81" s="358"/>
    </row>
    <row r="82" spans="2:103" ht="12.75" thickBot="1">
      <c r="B82" s="158" t="str">
        <f>IF(Portfolio!$CE$3=SOURCE!$A$1,SOURCE!D287,SOURCE!E287)</f>
        <v>Receita Líquida de Estacionamento</v>
      </c>
      <c r="C82" s="200">
        <f t="shared" ref="C82:BM82" si="89">SUM(C80:C81)</f>
        <v>1690</v>
      </c>
      <c r="D82" s="200">
        <f t="shared" si="89"/>
        <v>2362</v>
      </c>
      <c r="E82" s="200">
        <f t="shared" si="89"/>
        <v>2287.2748299999998</v>
      </c>
      <c r="F82" s="200">
        <f t="shared" si="89"/>
        <v>3082.3850000000002</v>
      </c>
      <c r="G82" s="200">
        <f t="shared" si="89"/>
        <v>2562.1645099999996</v>
      </c>
      <c r="H82" s="200">
        <f t="shared" si="89"/>
        <v>4662.3954799999992</v>
      </c>
      <c r="I82" s="200">
        <f t="shared" si="89"/>
        <v>5428.4996699999992</v>
      </c>
      <c r="J82" s="200">
        <f t="shared" si="89"/>
        <v>6895.5769400000008</v>
      </c>
      <c r="K82" s="200">
        <f t="shared" si="89"/>
        <v>6223.7690800000018</v>
      </c>
      <c r="L82" s="200">
        <f t="shared" si="89"/>
        <v>8179.4340999999986</v>
      </c>
      <c r="M82" s="200">
        <f t="shared" si="89"/>
        <v>11160.965319999999</v>
      </c>
      <c r="N82" s="200">
        <f t="shared" si="89"/>
        <v>12024.445504999992</v>
      </c>
      <c r="O82" s="200">
        <f t="shared" si="89"/>
        <v>10540.365250000003</v>
      </c>
      <c r="P82" s="200">
        <f t="shared" si="89"/>
        <v>12806.864999999996</v>
      </c>
      <c r="Q82" s="200">
        <f t="shared" si="89"/>
        <v>13860.328764999993</v>
      </c>
      <c r="R82" s="200">
        <f t="shared" si="89"/>
        <v>17751.195180000017</v>
      </c>
      <c r="S82" s="200">
        <f t="shared" si="89"/>
        <v>15995.028370000004</v>
      </c>
      <c r="T82" s="200">
        <f t="shared" si="89"/>
        <v>15504.559509999999</v>
      </c>
      <c r="U82" s="200">
        <f t="shared" si="89"/>
        <v>16825.117025</v>
      </c>
      <c r="V82" s="200">
        <f t="shared" si="89"/>
        <v>21179.780495000014</v>
      </c>
      <c r="W82" s="200">
        <f t="shared" si="89"/>
        <v>18553.153285000004</v>
      </c>
      <c r="X82" s="200">
        <f t="shared" si="89"/>
        <v>19046.474190000004</v>
      </c>
      <c r="Y82" s="200">
        <f t="shared" si="89"/>
        <v>19774.632805000001</v>
      </c>
      <c r="Z82" s="200">
        <f t="shared" si="89"/>
        <v>24686.971299999997</v>
      </c>
      <c r="AA82" s="200">
        <f t="shared" si="89"/>
        <v>22417.737490000003</v>
      </c>
      <c r="AB82" s="200">
        <f t="shared" si="89"/>
        <v>25213.522855000003</v>
      </c>
      <c r="AC82" s="200">
        <f t="shared" si="89"/>
        <v>25579.872059999994</v>
      </c>
      <c r="AD82" s="200">
        <f t="shared" si="89"/>
        <v>32136.593984999996</v>
      </c>
      <c r="AE82" s="200">
        <f t="shared" si="89"/>
        <v>30195.920255000005</v>
      </c>
      <c r="AF82" s="200">
        <f t="shared" si="89"/>
        <v>30902.042799999996</v>
      </c>
      <c r="AG82" s="200">
        <f t="shared" si="89"/>
        <v>32529.928510000005</v>
      </c>
      <c r="AH82" s="200">
        <f t="shared" si="89"/>
        <v>37977.290835000007</v>
      </c>
      <c r="AI82" s="200">
        <f t="shared" si="89"/>
        <v>35415.849045000003</v>
      </c>
      <c r="AJ82" s="200">
        <f t="shared" si="89"/>
        <v>38632.534929999994</v>
      </c>
      <c r="AK82" s="200">
        <f t="shared" si="89"/>
        <v>37872.086900000031</v>
      </c>
      <c r="AL82" s="200">
        <f t="shared" si="89"/>
        <v>45649.275879999928</v>
      </c>
      <c r="AM82" s="200">
        <f t="shared" si="89"/>
        <v>42492.062694999993</v>
      </c>
      <c r="AN82" s="200">
        <f t="shared" si="89"/>
        <v>43174.958315000011</v>
      </c>
      <c r="AO82" s="200">
        <f t="shared" si="89"/>
        <v>41400.347544999895</v>
      </c>
      <c r="AP82" s="200">
        <f t="shared" si="89"/>
        <v>49689.526334999762</v>
      </c>
      <c r="AQ82" s="200">
        <f t="shared" si="89"/>
        <v>46474.167359999927</v>
      </c>
      <c r="AR82" s="200">
        <f t="shared" si="89"/>
        <v>45828.403549999995</v>
      </c>
      <c r="AS82" s="200">
        <f t="shared" si="89"/>
        <v>44509.284329999959</v>
      </c>
      <c r="AT82" s="200">
        <f t="shared" si="89"/>
        <v>53930.493449999856</v>
      </c>
      <c r="AU82" s="200">
        <f t="shared" si="89"/>
        <v>45824.079170000012</v>
      </c>
      <c r="AV82" s="200">
        <f t="shared" si="89"/>
        <v>45899.076579999994</v>
      </c>
      <c r="AW82" s="200">
        <f t="shared" si="89"/>
        <v>44449.981785000011</v>
      </c>
      <c r="AX82" s="200">
        <f t="shared" si="89"/>
        <v>53529.359994999992</v>
      </c>
      <c r="AY82" s="200">
        <f t="shared" si="89"/>
        <v>50298.228514999995</v>
      </c>
      <c r="AZ82" s="200">
        <f t="shared" si="89"/>
        <v>48661.002534999992</v>
      </c>
      <c r="BA82" s="200">
        <f t="shared" si="89"/>
        <v>50744.344085000012</v>
      </c>
      <c r="BB82" s="200">
        <f t="shared" si="89"/>
        <v>60568.100729999998</v>
      </c>
      <c r="BC82" s="200">
        <f t="shared" si="89"/>
        <v>51869.116814999994</v>
      </c>
      <c r="BD82" s="200">
        <f t="shared" si="89"/>
        <v>54224.931819999998</v>
      </c>
      <c r="BE82" s="200">
        <f t="shared" si="89"/>
        <v>54752.670475000006</v>
      </c>
      <c r="BF82" s="200">
        <f t="shared" si="89"/>
        <v>63734.551799999987</v>
      </c>
      <c r="BG82" s="200">
        <f t="shared" si="89"/>
        <v>45983.533295000008</v>
      </c>
      <c r="BH82" s="200">
        <f t="shared" si="89"/>
        <v>4572.3518350000004</v>
      </c>
      <c r="BI82" s="200">
        <f t="shared" si="89"/>
        <v>22300.46944999999</v>
      </c>
      <c r="BJ82" s="200">
        <f t="shared" si="89"/>
        <v>43994.011015000011</v>
      </c>
      <c r="BK82" s="200">
        <f t="shared" si="89"/>
        <v>25035.677090000016</v>
      </c>
      <c r="BL82" s="200">
        <f t="shared" si="89"/>
        <v>32056.847745000006</v>
      </c>
      <c r="BM82" s="200">
        <f t="shared" si="89"/>
        <v>46115.501959999994</v>
      </c>
      <c r="BN82" s="200">
        <f t="shared" ref="BN82:BO82" si="90">SUM(BN80:BN81)</f>
        <v>63248.066109999912</v>
      </c>
      <c r="BO82" s="200">
        <f t="shared" si="90"/>
        <v>48977.738284999978</v>
      </c>
      <c r="BP82" s="200">
        <f>SUM(BP80:BP81)</f>
        <v>61304.052429999982</v>
      </c>
      <c r="BQ82" s="200">
        <f t="shared" ref="BQ82:BR82" si="91">SUM(BQ80:BQ81)</f>
        <v>63833.004629999989</v>
      </c>
      <c r="BR82" s="200">
        <f t="shared" si="91"/>
        <v>75421.917224999983</v>
      </c>
      <c r="BS82" s="200">
        <f t="shared" ref="BS82:BX82" si="92">SUM(BS80:BS81)</f>
        <v>63781.798814999995</v>
      </c>
      <c r="BT82" s="200">
        <f t="shared" si="92"/>
        <v>72139.642945000014</v>
      </c>
      <c r="BU82" s="200">
        <f t="shared" si="92"/>
        <v>73382.480824999948</v>
      </c>
      <c r="BV82" s="200">
        <f t="shared" si="92"/>
        <v>84803.9130899999</v>
      </c>
      <c r="BW82" s="200">
        <f t="shared" si="92"/>
        <v>68167.524989999947</v>
      </c>
      <c r="BX82" s="200">
        <f t="shared" si="92"/>
        <v>71978.056779999999</v>
      </c>
      <c r="BY82" s="200">
        <f t="shared" ref="BY82:BZ82" si="93">SUM(BY80:BY81)</f>
        <v>79948.018549999935</v>
      </c>
      <c r="BZ82" s="200">
        <f t="shared" si="93"/>
        <v>97387.785279999938</v>
      </c>
      <c r="CA82" s="200">
        <f t="shared" ref="CA82:CB82" si="94">SUM(CA80:CA81)</f>
        <v>75113.339919999926</v>
      </c>
      <c r="CB82" s="200">
        <f t="shared" si="94"/>
        <v>84403.397549999936</v>
      </c>
      <c r="CC82" s="200">
        <f t="shared" ref="CC82" si="95">SUM(CC80:CC81)</f>
        <v>84756.287279999917</v>
      </c>
      <c r="CD82" s="200">
        <f>SUM(CD80:CD81)</f>
        <v>102169.15082999988</v>
      </c>
      <c r="CE82" s="22"/>
      <c r="CF82" s="200">
        <f t="shared" ref="CF82:CU82" si="96">SUM(CF80:CF81)</f>
        <v>9421.6598300000005</v>
      </c>
      <c r="CG82" s="200">
        <f t="shared" si="96"/>
        <v>19548.636600000009</v>
      </c>
      <c r="CH82" s="200">
        <f t="shared" si="96"/>
        <v>37588.614004999989</v>
      </c>
      <c r="CI82" s="200">
        <f t="shared" si="96"/>
        <v>54958.754195000016</v>
      </c>
      <c r="CJ82" s="200">
        <f>SUM(CJ80:CJ81)</f>
        <v>69504.485400000034</v>
      </c>
      <c r="CK82" s="200">
        <f t="shared" si="96"/>
        <v>82061.231580000007</v>
      </c>
      <c r="CL82" s="200">
        <f t="shared" si="96"/>
        <v>105347.72639000001</v>
      </c>
      <c r="CM82" s="200">
        <f t="shared" si="96"/>
        <v>131605.18239999999</v>
      </c>
      <c r="CN82" s="200">
        <f t="shared" si="96"/>
        <v>157569.74675499994</v>
      </c>
      <c r="CO82" s="200">
        <f t="shared" si="96"/>
        <v>176756.89488999968</v>
      </c>
      <c r="CP82" s="200">
        <f t="shared" si="96"/>
        <v>190742.34868999969</v>
      </c>
      <c r="CQ82" s="200">
        <f t="shared" si="96"/>
        <v>189702.49752999999</v>
      </c>
      <c r="CR82" s="200">
        <f t="shared" si="96"/>
        <v>210271.67586499997</v>
      </c>
      <c r="CS82" s="200">
        <f t="shared" si="96"/>
        <v>224581.27091000002</v>
      </c>
      <c r="CT82" s="200">
        <f t="shared" si="96"/>
        <v>116850.365595</v>
      </c>
      <c r="CU82" s="200">
        <f t="shared" si="96"/>
        <v>166456.09290499988</v>
      </c>
      <c r="CV82" s="200">
        <f t="shared" ref="CV82:CW82" si="97">SUM(CV80:CV81)</f>
        <v>249536.71256999986</v>
      </c>
      <c r="CW82" s="200">
        <f t="shared" si="97"/>
        <v>294107.83567499981</v>
      </c>
      <c r="CX82" s="200">
        <f>SUM(CX80:CX81)</f>
        <v>317481.38559999975</v>
      </c>
      <c r="CY82" s="200">
        <f>SUM(CY80:CY81)</f>
        <v>346442.17557999957</v>
      </c>
    </row>
    <row r="83" spans="2:103">
      <c r="B83" s="56"/>
      <c r="C83" s="56"/>
      <c r="D83" s="56"/>
      <c r="E83" s="168"/>
      <c r="F83" s="168"/>
      <c r="G83" s="168"/>
      <c r="H83" s="168"/>
      <c r="I83" s="168"/>
      <c r="J83" s="168"/>
      <c r="K83" s="168"/>
      <c r="L83" s="168"/>
      <c r="AM83" s="161"/>
      <c r="AN83" s="161"/>
      <c r="AO83" s="161"/>
      <c r="AP83" s="161"/>
      <c r="AQ83" s="161"/>
      <c r="AR83" s="161"/>
      <c r="AS83" s="161"/>
      <c r="AT83" s="161"/>
      <c r="AU83" s="161"/>
      <c r="AV83" s="161"/>
      <c r="AW83" s="161"/>
      <c r="AX83" s="161"/>
      <c r="AY83" s="161"/>
      <c r="AZ83" s="161"/>
      <c r="BA83" s="230"/>
      <c r="BB83" s="230"/>
      <c r="BE83" s="230"/>
      <c r="BH83" s="230"/>
      <c r="CE83" s="22"/>
    </row>
    <row r="84" spans="2:103">
      <c r="B84" s="56"/>
      <c r="C84" s="56"/>
      <c r="D84" s="56"/>
      <c r="E84" s="168"/>
      <c r="F84" s="168"/>
      <c r="G84" s="168"/>
      <c r="H84" s="168"/>
      <c r="I84" s="168"/>
      <c r="J84" s="168"/>
      <c r="K84" s="168"/>
      <c r="L84" s="168"/>
      <c r="CE84" s="22"/>
    </row>
    <row r="85" spans="2:103">
      <c r="B85" s="169" t="str">
        <f>IF(Portfolio!$CE$3=SOURCE!$A$1,SOURCE!D290,SOURCE!E290)</f>
        <v>Receita de Estacionamento incluindo transferência para sócios</v>
      </c>
      <c r="C85" s="169"/>
      <c r="D85" s="169"/>
      <c r="E85" s="169"/>
      <c r="F85" s="169"/>
      <c r="G85" s="169"/>
      <c r="H85" s="169"/>
      <c r="I85" s="169"/>
      <c r="J85" s="169"/>
      <c r="K85" s="169"/>
      <c r="L85" s="169"/>
      <c r="M85" s="169"/>
      <c r="N85" s="169"/>
      <c r="O85" s="169"/>
      <c r="P85" s="169"/>
      <c r="Q85" s="169"/>
      <c r="R85" s="169"/>
      <c r="S85" s="169"/>
      <c r="T85" s="169"/>
      <c r="U85" s="169"/>
      <c r="V85" s="169"/>
      <c r="W85" s="169"/>
      <c r="X85" s="169"/>
      <c r="Y85" s="169"/>
      <c r="Z85" s="169"/>
      <c r="AA85" s="169"/>
      <c r="AB85" s="169"/>
      <c r="AC85" s="169"/>
      <c r="AD85" s="169"/>
      <c r="AE85" s="169"/>
      <c r="AF85" s="169"/>
      <c r="AG85" s="169"/>
      <c r="AH85" s="169"/>
      <c r="AI85" s="169"/>
      <c r="AJ85" s="169"/>
      <c r="AK85" s="169"/>
      <c r="AL85" s="169"/>
      <c r="AM85" s="169"/>
      <c r="AN85" s="169"/>
      <c r="AO85" s="169"/>
      <c r="AP85" s="169"/>
      <c r="AQ85" s="169"/>
      <c r="AR85" s="169"/>
      <c r="AS85" s="169"/>
      <c r="AT85" s="169"/>
      <c r="AU85" s="169"/>
      <c r="AV85" s="169"/>
      <c r="AW85" s="169"/>
      <c r="AX85" s="169"/>
      <c r="AY85" s="169"/>
      <c r="AZ85" s="169"/>
      <c r="BA85" s="169"/>
      <c r="BB85" s="169"/>
      <c r="BC85" s="169"/>
      <c r="BD85" s="169"/>
      <c r="BE85" s="169"/>
      <c r="BF85" s="169"/>
      <c r="BG85" s="169"/>
      <c r="BH85" s="169"/>
      <c r="BI85" s="169"/>
      <c r="BJ85" s="169"/>
      <c r="BK85" s="169"/>
      <c r="BL85" s="169"/>
      <c r="BM85" s="169"/>
      <c r="BN85" s="169"/>
      <c r="BO85" s="169"/>
      <c r="BP85" s="169"/>
      <c r="BQ85" s="169"/>
      <c r="BR85" s="169"/>
      <c r="BS85" s="169"/>
      <c r="BT85" s="169"/>
      <c r="BU85" s="169"/>
      <c r="BV85" s="169"/>
      <c r="BW85" s="169"/>
      <c r="BX85" s="169"/>
      <c r="BY85" s="169"/>
      <c r="BZ85" s="169"/>
      <c r="CA85" s="169"/>
      <c r="CB85" s="169"/>
      <c r="CC85" s="169"/>
      <c r="CD85" s="169"/>
      <c r="CE85" s="22"/>
      <c r="CF85" s="169"/>
      <c r="CG85" s="169"/>
      <c r="CH85" s="169"/>
      <c r="CI85" s="169"/>
      <c r="CJ85" s="169"/>
      <c r="CK85" s="169"/>
      <c r="CL85" s="169"/>
      <c r="CM85" s="169"/>
      <c r="CN85" s="169"/>
      <c r="CO85" s="169"/>
      <c r="CP85" s="169"/>
      <c r="CQ85" s="169"/>
      <c r="CR85" s="169"/>
      <c r="CS85" s="169"/>
      <c r="CT85" s="169"/>
      <c r="CU85" s="169"/>
      <c r="CV85" s="169"/>
      <c r="CW85" s="169"/>
      <c r="CX85" s="169"/>
      <c r="CY85" s="169"/>
    </row>
    <row r="86" spans="2:103">
      <c r="B86" s="56"/>
      <c r="C86" s="56"/>
      <c r="D86" s="56"/>
      <c r="E86" s="168"/>
      <c r="F86" s="168"/>
      <c r="G86" s="168"/>
      <c r="H86" s="168"/>
      <c r="I86" s="168"/>
      <c r="J86" s="168"/>
      <c r="K86" s="168"/>
      <c r="L86" s="168"/>
      <c r="CE86" s="22"/>
    </row>
    <row r="87" spans="2:103">
      <c r="B87" s="56"/>
      <c r="C87" s="56"/>
      <c r="D87" s="56"/>
      <c r="E87" s="168"/>
      <c r="F87" s="168"/>
      <c r="G87" s="168"/>
      <c r="H87" s="168"/>
      <c r="I87" s="168"/>
      <c r="J87" s="168"/>
      <c r="K87" s="168"/>
      <c r="L87" s="168"/>
      <c r="BS87" s="265"/>
      <c r="BT87" s="265"/>
      <c r="BW87" s="13"/>
      <c r="BX87" s="13"/>
      <c r="BY87" s="13"/>
      <c r="BZ87" s="13"/>
      <c r="CA87" s="13"/>
      <c r="CB87" s="13"/>
      <c r="CC87" s="13"/>
      <c r="CD87" s="13"/>
      <c r="CE87" s="22"/>
    </row>
    <row r="88" spans="2:103">
      <c r="B88" s="56"/>
      <c r="C88" s="170"/>
      <c r="D88" s="56"/>
      <c r="E88" s="168"/>
      <c r="F88" s="168"/>
      <c r="G88" s="168"/>
      <c r="H88" s="168"/>
      <c r="I88" s="168"/>
      <c r="J88" s="168"/>
      <c r="K88" s="168"/>
      <c r="L88" s="168"/>
      <c r="BW88" s="376"/>
      <c r="BX88" s="376"/>
      <c r="BY88" s="376"/>
      <c r="BZ88" s="376"/>
      <c r="CA88" s="376"/>
      <c r="CB88" s="376"/>
      <c r="CC88" s="376"/>
      <c r="CD88" s="376"/>
      <c r="CE88" s="22"/>
    </row>
    <row r="89" spans="2:103">
      <c r="B89" s="56"/>
      <c r="C89" s="56"/>
      <c r="D89" s="56"/>
      <c r="E89" s="168"/>
      <c r="F89" s="168"/>
      <c r="G89" s="168"/>
      <c r="H89" s="168"/>
      <c r="I89" s="168"/>
      <c r="J89" s="168"/>
      <c r="K89" s="168"/>
      <c r="L89" s="168"/>
      <c r="CC89" s="147"/>
      <c r="CD89" s="147"/>
      <c r="CE89" s="22"/>
    </row>
    <row r="90" spans="2:103" ht="12.75">
      <c r="B90" s="56"/>
      <c r="C90" s="56"/>
      <c r="D90" s="56"/>
      <c r="E90" s="168"/>
      <c r="F90" s="168"/>
      <c r="G90" s="168"/>
      <c r="H90" s="168"/>
      <c r="I90" s="171"/>
      <c r="J90" s="172"/>
      <c r="K90" s="173"/>
      <c r="L90" s="168"/>
      <c r="CE90" s="22"/>
    </row>
    <row r="91" spans="2:103">
      <c r="B91" s="56"/>
      <c r="C91" s="56"/>
      <c r="D91" s="56"/>
      <c r="E91" s="168"/>
      <c r="F91" s="168"/>
      <c r="G91" s="168"/>
      <c r="H91" s="168"/>
      <c r="I91" s="168"/>
      <c r="J91" s="168"/>
      <c r="K91" s="168"/>
      <c r="L91" s="168"/>
      <c r="CE91" s="22"/>
    </row>
    <row r="92" spans="2:103">
      <c r="B92" s="56"/>
      <c r="C92" s="56"/>
      <c r="D92" s="56"/>
      <c r="E92" s="168"/>
      <c r="F92" s="168"/>
      <c r="G92" s="168"/>
      <c r="H92" s="168"/>
      <c r="I92" s="168"/>
      <c r="J92" s="168"/>
      <c r="K92" s="168"/>
      <c r="L92" s="168"/>
      <c r="CE92" s="22"/>
    </row>
    <row r="93" spans="2:103">
      <c r="B93" s="56"/>
      <c r="C93" s="174"/>
      <c r="D93" s="56"/>
      <c r="E93" s="168"/>
      <c r="F93" s="168"/>
      <c r="G93" s="168"/>
      <c r="H93" s="168"/>
      <c r="I93" s="168"/>
      <c r="J93" s="168"/>
      <c r="K93" s="168"/>
      <c r="L93" s="168"/>
      <c r="CE93" s="22"/>
    </row>
    <row r="94" spans="2:103">
      <c r="B94" s="56"/>
      <c r="C94" s="56"/>
      <c r="D94" s="56"/>
      <c r="E94" s="168"/>
      <c r="F94" s="168"/>
      <c r="G94" s="168"/>
      <c r="H94" s="168"/>
      <c r="I94" s="168"/>
      <c r="J94" s="168"/>
      <c r="K94" s="168"/>
      <c r="L94" s="168"/>
      <c r="CE94" s="22"/>
    </row>
    <row r="95" spans="2:103">
      <c r="B95" s="56"/>
      <c r="C95" s="56"/>
      <c r="D95" s="56"/>
      <c r="E95" s="168"/>
      <c r="F95" s="168"/>
      <c r="G95" s="168"/>
      <c r="H95" s="168"/>
      <c r="I95" s="168"/>
      <c r="J95" s="168"/>
      <c r="K95" s="168"/>
      <c r="L95" s="168"/>
      <c r="CE95" s="22"/>
    </row>
    <row r="96" spans="2:103">
      <c r="B96" s="56"/>
      <c r="C96" s="56"/>
      <c r="D96" s="56"/>
      <c r="E96" s="168"/>
      <c r="F96" s="168"/>
      <c r="G96" s="168"/>
      <c r="H96" s="168"/>
      <c r="I96" s="168"/>
      <c r="J96" s="168"/>
      <c r="K96" s="168"/>
      <c r="L96" s="168"/>
      <c r="CE96" s="22"/>
    </row>
    <row r="97" spans="2:83">
      <c r="B97" s="56"/>
      <c r="C97" s="56"/>
      <c r="D97" s="56"/>
      <c r="E97" s="168"/>
      <c r="F97" s="168"/>
      <c r="G97" s="168"/>
      <c r="H97" s="168"/>
      <c r="I97" s="168"/>
      <c r="J97" s="168"/>
      <c r="K97" s="168"/>
      <c r="L97" s="168"/>
      <c r="CE97" s="22"/>
    </row>
    <row r="98" spans="2:83">
      <c r="B98" s="56"/>
      <c r="C98" s="56"/>
      <c r="D98" s="56"/>
      <c r="E98" s="168"/>
      <c r="F98" s="168"/>
      <c r="G98" s="168"/>
      <c r="H98" s="168"/>
      <c r="I98" s="168"/>
      <c r="J98" s="168"/>
      <c r="K98" s="168"/>
      <c r="L98" s="168"/>
      <c r="CE98" s="22"/>
    </row>
    <row r="99" spans="2:83">
      <c r="B99" s="56"/>
      <c r="C99" s="56"/>
      <c r="D99" s="56"/>
      <c r="E99" s="56"/>
      <c r="F99" s="56"/>
      <c r="G99" s="56"/>
      <c r="H99" s="56"/>
      <c r="I99" s="56"/>
      <c r="J99" s="56"/>
      <c r="K99" s="56"/>
      <c r="L99" s="56"/>
      <c r="CE99" s="22"/>
    </row>
    <row r="100" spans="2:83">
      <c r="B100" s="56"/>
      <c r="C100" s="159"/>
      <c r="D100" s="159"/>
      <c r="E100" s="159"/>
      <c r="F100" s="159"/>
      <c r="G100" s="159"/>
      <c r="H100" s="159"/>
      <c r="I100" s="159"/>
      <c r="J100" s="159"/>
      <c r="K100" s="159"/>
      <c r="L100" s="159"/>
      <c r="CE100" s="22"/>
    </row>
    <row r="101" spans="2:83">
      <c r="B101" s="56"/>
      <c r="C101" s="159"/>
      <c r="D101" s="159"/>
      <c r="E101" s="159"/>
      <c r="F101" s="159"/>
      <c r="G101" s="159"/>
      <c r="H101" s="159"/>
      <c r="I101" s="159"/>
      <c r="J101" s="159"/>
      <c r="K101" s="159"/>
      <c r="L101" s="159"/>
      <c r="CE101" s="22"/>
    </row>
    <row r="102" spans="2:83">
      <c r="B102" s="56"/>
      <c r="C102" s="159"/>
      <c r="D102" s="159"/>
      <c r="E102" s="159"/>
      <c r="F102" s="159"/>
      <c r="G102" s="159"/>
      <c r="H102" s="159"/>
      <c r="I102" s="159"/>
      <c r="J102" s="159"/>
      <c r="K102" s="159"/>
      <c r="L102" s="159"/>
      <c r="CE102" s="22"/>
    </row>
    <row r="103" spans="2:83">
      <c r="B103" s="56"/>
      <c r="C103" s="159"/>
      <c r="D103" s="159"/>
      <c r="E103" s="159"/>
      <c r="F103" s="159"/>
      <c r="G103" s="159"/>
      <c r="H103" s="159"/>
      <c r="I103" s="159"/>
      <c r="J103" s="159"/>
      <c r="K103" s="159"/>
      <c r="L103" s="159"/>
      <c r="CE103" s="22"/>
    </row>
    <row r="104" spans="2:83">
      <c r="B104" s="56"/>
      <c r="C104" s="159"/>
      <c r="D104" s="159"/>
      <c r="E104" s="159"/>
      <c r="F104" s="159"/>
      <c r="G104" s="159"/>
      <c r="H104" s="159"/>
      <c r="I104" s="159"/>
      <c r="J104" s="159"/>
      <c r="K104" s="159"/>
      <c r="L104" s="159"/>
      <c r="CE104" s="22"/>
    </row>
    <row r="105" spans="2:83">
      <c r="B105" s="56"/>
      <c r="C105" s="159"/>
      <c r="D105" s="159"/>
      <c r="E105" s="159"/>
      <c r="F105" s="159"/>
      <c r="G105" s="159"/>
      <c r="H105" s="159"/>
      <c r="I105" s="159"/>
      <c r="J105" s="159"/>
      <c r="K105" s="159"/>
      <c r="L105" s="159"/>
      <c r="CE105" s="22"/>
    </row>
    <row r="106" spans="2:83">
      <c r="B106" s="56"/>
      <c r="C106" s="159"/>
      <c r="D106" s="159"/>
      <c r="E106" s="159"/>
      <c r="F106" s="159"/>
      <c r="G106" s="159"/>
      <c r="H106" s="159"/>
      <c r="I106" s="159"/>
      <c r="J106" s="159"/>
      <c r="K106" s="159"/>
      <c r="L106" s="159"/>
      <c r="CE106" s="22"/>
    </row>
    <row r="107" spans="2:83">
      <c r="B107" s="159"/>
      <c r="C107" s="159"/>
      <c r="D107" s="159"/>
      <c r="E107" s="159"/>
      <c r="F107" s="159"/>
      <c r="G107" s="159"/>
      <c r="H107" s="159"/>
      <c r="I107" s="159"/>
      <c r="J107" s="159"/>
      <c r="K107" s="159"/>
      <c r="L107" s="159"/>
      <c r="CE107" s="22"/>
    </row>
    <row r="108" spans="2:83">
      <c r="B108" s="159"/>
      <c r="C108" s="159"/>
      <c r="D108" s="159"/>
      <c r="E108" s="159"/>
      <c r="F108" s="159"/>
      <c r="G108" s="159"/>
      <c r="H108" s="159"/>
      <c r="I108" s="159"/>
      <c r="J108" s="159"/>
      <c r="K108" s="159"/>
      <c r="L108" s="159"/>
      <c r="CE108" s="22"/>
    </row>
    <row r="109" spans="2:83">
      <c r="B109" s="159"/>
      <c r="C109" s="159"/>
      <c r="D109" s="159"/>
      <c r="E109" s="159"/>
      <c r="F109" s="159"/>
      <c r="G109" s="159"/>
      <c r="H109" s="159"/>
      <c r="I109" s="159"/>
      <c r="J109" s="159"/>
      <c r="K109" s="159"/>
      <c r="L109" s="159"/>
      <c r="CE109" s="22"/>
    </row>
    <row r="110" spans="2:83">
      <c r="B110" s="159"/>
      <c r="C110" s="159"/>
      <c r="D110" s="159"/>
      <c r="E110" s="159"/>
      <c r="F110" s="159"/>
      <c r="G110" s="159"/>
      <c r="H110" s="159"/>
      <c r="I110" s="159"/>
      <c r="J110" s="159"/>
      <c r="K110" s="159"/>
      <c r="L110" s="159"/>
      <c r="CE110" s="22"/>
    </row>
    <row r="111" spans="2:83">
      <c r="B111" s="159"/>
      <c r="C111" s="159"/>
      <c r="D111" s="159"/>
      <c r="E111" s="159"/>
      <c r="F111" s="159"/>
      <c r="G111" s="159"/>
      <c r="H111" s="159"/>
      <c r="I111" s="159"/>
      <c r="J111" s="159"/>
      <c r="K111" s="159"/>
      <c r="L111" s="159"/>
      <c r="CE111" s="22"/>
    </row>
    <row r="112" spans="2:83">
      <c r="B112" s="159"/>
      <c r="C112" s="159"/>
      <c r="D112" s="159"/>
      <c r="E112" s="159"/>
      <c r="F112" s="159"/>
      <c r="G112" s="159"/>
      <c r="H112" s="159"/>
      <c r="I112" s="159"/>
      <c r="J112" s="159"/>
      <c r="K112" s="159"/>
      <c r="L112" s="159"/>
      <c r="CE112" s="22"/>
    </row>
    <row r="113" spans="2:83">
      <c r="B113" s="159"/>
      <c r="C113" s="159"/>
      <c r="D113" s="159"/>
      <c r="E113" s="159"/>
      <c r="F113" s="159"/>
      <c r="G113" s="159"/>
      <c r="H113" s="159"/>
      <c r="I113" s="159"/>
      <c r="J113" s="159"/>
      <c r="K113" s="159"/>
      <c r="L113" s="159"/>
      <c r="CE113" s="22"/>
    </row>
    <row r="114" spans="2:83">
      <c r="B114" s="159"/>
      <c r="C114" s="159"/>
      <c r="D114" s="159"/>
      <c r="E114" s="159"/>
      <c r="F114" s="159"/>
      <c r="G114" s="159"/>
      <c r="H114" s="159"/>
      <c r="I114" s="159"/>
      <c r="J114" s="159"/>
      <c r="K114" s="159"/>
      <c r="L114" s="159"/>
      <c r="CE114" s="22"/>
    </row>
    <row r="115" spans="2:83">
      <c r="B115" s="159"/>
      <c r="C115" s="159"/>
      <c r="D115" s="159"/>
      <c r="E115" s="159"/>
      <c r="F115" s="159"/>
      <c r="G115" s="159"/>
      <c r="H115" s="159"/>
      <c r="I115" s="159"/>
      <c r="J115" s="159"/>
      <c r="K115" s="159"/>
      <c r="L115" s="159"/>
    </row>
    <row r="116" spans="2:83">
      <c r="B116" s="159"/>
      <c r="C116" s="159"/>
      <c r="D116" s="159"/>
      <c r="E116" s="159"/>
      <c r="F116" s="159"/>
      <c r="G116" s="159"/>
      <c r="H116" s="159"/>
      <c r="I116" s="159"/>
      <c r="J116" s="159"/>
      <c r="K116" s="159"/>
      <c r="L116" s="159"/>
    </row>
    <row r="117" spans="2:83">
      <c r="B117" s="159"/>
      <c r="C117" s="159"/>
      <c r="D117" s="159"/>
      <c r="E117" s="159"/>
      <c r="F117" s="159"/>
      <c r="G117" s="159"/>
      <c r="H117" s="159"/>
      <c r="I117" s="159"/>
      <c r="J117" s="159"/>
      <c r="K117" s="159"/>
      <c r="L117" s="159"/>
    </row>
    <row r="118" spans="2:83">
      <c r="B118" s="159"/>
      <c r="C118" s="159"/>
      <c r="D118" s="159"/>
      <c r="E118" s="159"/>
      <c r="F118" s="159"/>
      <c r="G118" s="159"/>
      <c r="H118" s="159"/>
      <c r="I118" s="159"/>
      <c r="J118" s="159"/>
      <c r="K118" s="159"/>
      <c r="L118" s="159"/>
    </row>
    <row r="119" spans="2:83">
      <c r="B119" s="159"/>
      <c r="C119" s="159"/>
      <c r="D119" s="159"/>
      <c r="E119" s="159"/>
      <c r="F119" s="159"/>
      <c r="G119" s="159"/>
      <c r="H119" s="159"/>
      <c r="I119" s="159"/>
      <c r="J119" s="159"/>
      <c r="K119" s="159"/>
      <c r="L119" s="159"/>
    </row>
    <row r="120" spans="2:83">
      <c r="B120" s="159"/>
      <c r="C120" s="159"/>
      <c r="D120" s="159"/>
      <c r="E120" s="159"/>
      <c r="F120" s="159"/>
      <c r="G120" s="159"/>
      <c r="H120" s="159"/>
      <c r="I120" s="159"/>
      <c r="J120" s="159"/>
      <c r="K120" s="159"/>
      <c r="L120" s="159"/>
    </row>
    <row r="121" spans="2:83">
      <c r="B121" s="159"/>
      <c r="C121" s="159"/>
      <c r="D121" s="159"/>
      <c r="E121" s="159"/>
      <c r="F121" s="159"/>
      <c r="G121" s="159"/>
      <c r="H121" s="159"/>
      <c r="I121" s="159"/>
      <c r="J121" s="159"/>
      <c r="K121" s="159"/>
      <c r="L121" s="159"/>
    </row>
    <row r="122" spans="2:83">
      <c r="B122" s="159"/>
      <c r="C122" s="159"/>
      <c r="D122" s="159"/>
      <c r="E122" s="159"/>
      <c r="F122" s="159"/>
      <c r="G122" s="159"/>
      <c r="H122" s="159"/>
      <c r="I122" s="159"/>
      <c r="J122" s="159"/>
      <c r="K122" s="159"/>
      <c r="L122" s="159"/>
    </row>
    <row r="123" spans="2:83">
      <c r="B123" s="159"/>
      <c r="C123" s="159"/>
      <c r="D123" s="159"/>
      <c r="E123" s="159"/>
      <c r="F123" s="159"/>
      <c r="G123" s="159"/>
      <c r="H123" s="159"/>
      <c r="I123" s="159"/>
      <c r="J123" s="159"/>
      <c r="K123" s="159"/>
      <c r="L123" s="159"/>
    </row>
    <row r="124" spans="2:83">
      <c r="B124" s="159"/>
      <c r="C124" s="159"/>
      <c r="D124" s="159"/>
      <c r="E124" s="159"/>
      <c r="F124" s="159"/>
      <c r="G124" s="159"/>
      <c r="H124" s="159"/>
      <c r="I124" s="159"/>
      <c r="J124" s="159"/>
      <c r="K124" s="159"/>
      <c r="L124" s="159"/>
    </row>
    <row r="125" spans="2:83">
      <c r="B125" s="159"/>
      <c r="C125" s="159"/>
      <c r="D125" s="159"/>
      <c r="E125" s="159"/>
      <c r="F125" s="159"/>
      <c r="G125" s="159"/>
      <c r="H125" s="159"/>
      <c r="I125" s="159"/>
      <c r="J125" s="159"/>
      <c r="K125" s="159"/>
      <c r="L125" s="159"/>
    </row>
    <row r="126" spans="2:83">
      <c r="B126" s="159"/>
      <c r="C126" s="159"/>
      <c r="D126" s="159"/>
      <c r="E126" s="159"/>
      <c r="F126" s="159"/>
      <c r="G126" s="159"/>
      <c r="H126" s="159"/>
      <c r="I126" s="159"/>
      <c r="J126" s="159"/>
      <c r="K126" s="159"/>
      <c r="L126" s="159"/>
    </row>
    <row r="127" spans="2:83">
      <c r="B127" s="159"/>
      <c r="C127" s="159"/>
      <c r="D127" s="159"/>
      <c r="E127" s="159"/>
      <c r="F127" s="159"/>
      <c r="G127" s="159"/>
      <c r="H127" s="159"/>
      <c r="I127" s="159"/>
      <c r="J127" s="159"/>
      <c r="K127" s="159"/>
      <c r="L127" s="159"/>
    </row>
    <row r="128" spans="2:83">
      <c r="B128" s="159"/>
      <c r="C128" s="159"/>
      <c r="D128" s="159"/>
      <c r="E128" s="159"/>
      <c r="F128" s="159"/>
      <c r="G128" s="159"/>
      <c r="H128" s="159"/>
      <c r="I128" s="159"/>
      <c r="J128" s="159"/>
      <c r="K128" s="159"/>
      <c r="L128" s="159"/>
    </row>
    <row r="129" spans="2:12">
      <c r="B129" s="159"/>
      <c r="C129" s="159"/>
      <c r="D129" s="159"/>
      <c r="E129" s="159"/>
      <c r="F129" s="159"/>
      <c r="G129" s="159"/>
      <c r="H129" s="159"/>
      <c r="I129" s="159"/>
      <c r="J129" s="159"/>
      <c r="K129" s="159"/>
      <c r="L129" s="159"/>
    </row>
    <row r="130" spans="2:12">
      <c r="B130" s="159"/>
      <c r="C130" s="159"/>
      <c r="D130" s="159"/>
      <c r="E130" s="159"/>
      <c r="F130" s="159"/>
      <c r="G130" s="159"/>
      <c r="H130" s="159"/>
      <c r="I130" s="159"/>
      <c r="J130" s="159"/>
      <c r="K130" s="159"/>
      <c r="L130" s="159"/>
    </row>
    <row r="131" spans="2:12">
      <c r="B131" s="159"/>
      <c r="C131" s="159"/>
      <c r="D131" s="159"/>
      <c r="E131" s="159"/>
      <c r="F131" s="159"/>
      <c r="G131" s="159"/>
      <c r="H131" s="159"/>
      <c r="I131" s="159"/>
      <c r="J131" s="159"/>
      <c r="K131" s="159"/>
      <c r="L131" s="159"/>
    </row>
    <row r="132" spans="2:12">
      <c r="B132" s="159"/>
      <c r="C132" s="159"/>
      <c r="D132" s="159"/>
      <c r="E132" s="159"/>
      <c r="F132" s="159"/>
      <c r="G132" s="159"/>
      <c r="H132" s="159"/>
      <c r="I132" s="159"/>
      <c r="J132" s="159"/>
      <c r="K132" s="159"/>
      <c r="L132" s="159"/>
    </row>
    <row r="133" spans="2:12">
      <c r="B133" s="159"/>
      <c r="C133" s="159"/>
      <c r="D133" s="159"/>
      <c r="E133" s="159"/>
      <c r="F133" s="159"/>
      <c r="G133" s="159"/>
      <c r="H133" s="159"/>
      <c r="I133" s="159"/>
      <c r="J133" s="159"/>
      <c r="K133" s="159"/>
      <c r="L133" s="159"/>
    </row>
    <row r="134" spans="2:12">
      <c r="B134" s="159"/>
      <c r="C134" s="159"/>
      <c r="D134" s="159"/>
      <c r="E134" s="159"/>
      <c r="F134" s="159"/>
      <c r="G134" s="159"/>
      <c r="H134" s="159"/>
      <c r="I134" s="159"/>
      <c r="J134" s="159"/>
      <c r="K134" s="159"/>
      <c r="L134" s="159"/>
    </row>
    <row r="135" spans="2:12">
      <c r="B135" s="159"/>
      <c r="C135" s="159"/>
      <c r="D135" s="159"/>
      <c r="E135" s="159"/>
      <c r="F135" s="159"/>
      <c r="G135" s="159"/>
      <c r="H135" s="159"/>
      <c r="I135" s="159"/>
      <c r="J135" s="159"/>
      <c r="K135" s="159"/>
      <c r="L135" s="159"/>
    </row>
    <row r="136" spans="2:12">
      <c r="B136" s="159"/>
      <c r="C136" s="159"/>
      <c r="D136" s="159"/>
      <c r="E136" s="159"/>
      <c r="F136" s="159"/>
      <c r="G136" s="159"/>
      <c r="H136" s="159"/>
      <c r="I136" s="159"/>
      <c r="J136" s="159"/>
      <c r="K136" s="159"/>
      <c r="L136" s="159"/>
    </row>
    <row r="137" spans="2:12">
      <c r="B137" s="159"/>
      <c r="C137" s="159"/>
      <c r="D137" s="159"/>
      <c r="E137" s="159"/>
      <c r="F137" s="159"/>
      <c r="G137" s="159"/>
      <c r="H137" s="159"/>
      <c r="I137" s="159"/>
      <c r="J137" s="159"/>
      <c r="K137" s="159"/>
      <c r="L137" s="159"/>
    </row>
    <row r="138" spans="2:12">
      <c r="B138" s="159"/>
      <c r="C138" s="159"/>
      <c r="D138" s="159"/>
      <c r="E138" s="159"/>
      <c r="F138" s="159"/>
      <c r="G138" s="159"/>
      <c r="H138" s="159"/>
      <c r="I138" s="159"/>
      <c r="J138" s="159"/>
      <c r="K138" s="159"/>
      <c r="L138" s="159"/>
    </row>
    <row r="139" spans="2:12">
      <c r="B139" s="159"/>
      <c r="C139" s="159"/>
      <c r="D139" s="159"/>
      <c r="E139" s="159"/>
      <c r="F139" s="159"/>
      <c r="G139" s="159"/>
      <c r="H139" s="159"/>
      <c r="I139" s="159"/>
      <c r="J139" s="159"/>
      <c r="K139" s="159"/>
      <c r="L139" s="159"/>
    </row>
    <row r="140" spans="2:12">
      <c r="B140" s="159"/>
      <c r="C140" s="159"/>
      <c r="D140" s="159"/>
      <c r="E140" s="159"/>
      <c r="F140" s="159"/>
      <c r="G140" s="159"/>
      <c r="H140" s="159"/>
      <c r="I140" s="159"/>
      <c r="J140" s="159"/>
      <c r="K140" s="159"/>
      <c r="L140" s="159"/>
    </row>
    <row r="141" spans="2:12">
      <c r="B141" s="159"/>
      <c r="C141" s="159"/>
      <c r="D141" s="159"/>
      <c r="E141" s="159"/>
      <c r="F141" s="159"/>
      <c r="G141" s="159"/>
      <c r="H141" s="159"/>
      <c r="I141" s="159"/>
      <c r="J141" s="159"/>
      <c r="K141" s="159"/>
      <c r="L141" s="159"/>
    </row>
    <row r="142" spans="2:12">
      <c r="B142" s="159"/>
      <c r="C142" s="159"/>
      <c r="D142" s="159"/>
      <c r="E142" s="159"/>
      <c r="F142" s="159"/>
      <c r="G142" s="159"/>
      <c r="H142" s="159"/>
      <c r="I142" s="159"/>
      <c r="J142" s="159"/>
      <c r="K142" s="159"/>
      <c r="L142" s="159"/>
    </row>
    <row r="143" spans="2:12">
      <c r="B143" s="159"/>
      <c r="C143" s="159"/>
      <c r="D143" s="159"/>
      <c r="E143" s="159"/>
      <c r="F143" s="159"/>
      <c r="G143" s="159"/>
      <c r="H143" s="159"/>
      <c r="I143" s="159"/>
      <c r="J143" s="159"/>
      <c r="K143" s="159"/>
      <c r="L143" s="159"/>
    </row>
    <row r="144" spans="2:12">
      <c r="B144" s="159"/>
      <c r="C144" s="159"/>
      <c r="D144" s="159"/>
      <c r="E144" s="159"/>
      <c r="F144" s="159"/>
      <c r="G144" s="159"/>
      <c r="H144" s="159"/>
      <c r="I144" s="159"/>
      <c r="J144" s="159"/>
      <c r="K144" s="159"/>
      <c r="L144" s="159"/>
    </row>
    <row r="145" spans="2:12">
      <c r="B145" s="159"/>
      <c r="C145" s="159"/>
      <c r="D145" s="159"/>
      <c r="E145" s="159"/>
      <c r="F145" s="159"/>
      <c r="G145" s="159"/>
      <c r="H145" s="159"/>
      <c r="I145" s="159"/>
      <c r="J145" s="159"/>
      <c r="K145" s="159"/>
      <c r="L145" s="159"/>
    </row>
    <row r="146" spans="2:12">
      <c r="B146" s="159"/>
      <c r="C146" s="159"/>
      <c r="D146" s="159"/>
      <c r="E146" s="159"/>
      <c r="F146" s="159"/>
      <c r="G146" s="159"/>
      <c r="H146" s="159"/>
      <c r="I146" s="159"/>
      <c r="J146" s="159"/>
      <c r="K146" s="159"/>
      <c r="L146" s="159"/>
    </row>
    <row r="147" spans="2:12">
      <c r="B147" s="159"/>
      <c r="C147" s="159"/>
      <c r="D147" s="159"/>
      <c r="E147" s="159"/>
      <c r="F147" s="159"/>
      <c r="G147" s="159"/>
      <c r="H147" s="159"/>
      <c r="I147" s="159"/>
      <c r="J147" s="159"/>
      <c r="K147" s="159"/>
      <c r="L147" s="159"/>
    </row>
    <row r="148" spans="2:12">
      <c r="B148" s="159"/>
      <c r="C148" s="159"/>
      <c r="D148" s="159"/>
      <c r="E148" s="159"/>
      <c r="F148" s="159"/>
      <c r="G148" s="159"/>
      <c r="H148" s="159"/>
      <c r="I148" s="159"/>
      <c r="J148" s="159"/>
      <c r="K148" s="159"/>
      <c r="L148" s="159"/>
    </row>
    <row r="149" spans="2:12">
      <c r="B149" s="159"/>
      <c r="C149" s="159"/>
      <c r="D149" s="159"/>
      <c r="E149" s="159"/>
      <c r="F149" s="159"/>
      <c r="G149" s="159"/>
      <c r="H149" s="159"/>
      <c r="I149" s="159"/>
      <c r="J149" s="159"/>
      <c r="K149" s="159"/>
      <c r="L149" s="159"/>
    </row>
    <row r="150" spans="2:12">
      <c r="B150" s="159"/>
      <c r="C150" s="159"/>
      <c r="D150" s="159"/>
      <c r="E150" s="159"/>
      <c r="F150" s="159"/>
      <c r="G150" s="159"/>
      <c r="H150" s="159"/>
      <c r="I150" s="159"/>
      <c r="J150" s="159"/>
      <c r="K150" s="159"/>
      <c r="L150" s="159"/>
    </row>
    <row r="151" spans="2:12">
      <c r="B151" s="159"/>
      <c r="C151" s="159"/>
      <c r="D151" s="159"/>
      <c r="E151" s="159"/>
      <c r="F151" s="159"/>
      <c r="G151" s="159"/>
      <c r="H151" s="159"/>
      <c r="I151" s="159"/>
      <c r="J151" s="159"/>
      <c r="K151" s="159"/>
      <c r="L151" s="159"/>
    </row>
    <row r="152" spans="2:12">
      <c r="B152" s="159"/>
      <c r="C152" s="159"/>
      <c r="D152" s="159"/>
      <c r="E152" s="159"/>
      <c r="F152" s="159"/>
      <c r="G152" s="159"/>
      <c r="H152" s="159"/>
      <c r="I152" s="159"/>
      <c r="J152" s="159"/>
      <c r="K152" s="159"/>
      <c r="L152" s="159"/>
    </row>
    <row r="153" spans="2:12">
      <c r="B153" s="159"/>
      <c r="C153" s="159"/>
      <c r="D153" s="159"/>
      <c r="E153" s="159"/>
      <c r="F153" s="159"/>
      <c r="G153" s="159"/>
      <c r="H153" s="159"/>
      <c r="I153" s="159"/>
      <c r="J153" s="159"/>
      <c r="K153" s="159"/>
      <c r="L153" s="159"/>
    </row>
    <row r="154" spans="2:12">
      <c r="B154" s="159"/>
      <c r="C154" s="159"/>
      <c r="D154" s="159"/>
      <c r="E154" s="159"/>
      <c r="F154" s="159"/>
      <c r="G154" s="159"/>
      <c r="H154" s="159"/>
      <c r="I154" s="159"/>
      <c r="J154" s="159"/>
      <c r="K154" s="159"/>
      <c r="L154" s="159"/>
    </row>
    <row r="155" spans="2:12">
      <c r="B155" s="159"/>
      <c r="C155" s="159"/>
      <c r="D155" s="159"/>
      <c r="E155" s="159"/>
      <c r="F155" s="159"/>
      <c r="G155" s="159"/>
      <c r="H155" s="159"/>
      <c r="I155" s="159"/>
      <c r="J155" s="159"/>
      <c r="K155" s="159"/>
      <c r="L155" s="159"/>
    </row>
    <row r="156" spans="2:12">
      <c r="B156" s="159"/>
      <c r="C156" s="159"/>
      <c r="D156" s="159"/>
      <c r="E156" s="159"/>
      <c r="F156" s="159"/>
      <c r="G156" s="159"/>
      <c r="H156" s="159"/>
      <c r="I156" s="159"/>
      <c r="J156" s="159"/>
      <c r="K156" s="159"/>
      <c r="L156" s="159"/>
    </row>
    <row r="157" spans="2:12">
      <c r="B157" s="159"/>
      <c r="C157" s="159"/>
      <c r="D157" s="159"/>
      <c r="E157" s="159"/>
      <c r="F157" s="159"/>
      <c r="G157" s="159"/>
      <c r="H157" s="159"/>
      <c r="I157" s="159"/>
      <c r="J157" s="159"/>
      <c r="K157" s="159"/>
      <c r="L157" s="159"/>
    </row>
    <row r="158" spans="2:12">
      <c r="B158" s="159"/>
      <c r="C158" s="159"/>
      <c r="D158" s="159"/>
      <c r="E158" s="159"/>
      <c r="F158" s="159"/>
      <c r="G158" s="159"/>
      <c r="H158" s="159"/>
      <c r="I158" s="159"/>
      <c r="J158" s="159"/>
      <c r="K158" s="159"/>
      <c r="L158" s="159"/>
    </row>
    <row r="159" spans="2:12">
      <c r="B159" s="159"/>
      <c r="C159" s="159"/>
      <c r="D159" s="159"/>
      <c r="E159" s="159"/>
      <c r="F159" s="159"/>
      <c r="G159" s="159"/>
      <c r="H159" s="159"/>
      <c r="I159" s="159"/>
      <c r="J159" s="159"/>
      <c r="K159" s="159"/>
      <c r="L159" s="159"/>
    </row>
    <row r="160" spans="2:12">
      <c r="B160" s="159"/>
      <c r="C160" s="159"/>
      <c r="D160" s="159"/>
      <c r="E160" s="159"/>
      <c r="F160" s="159"/>
      <c r="G160" s="159"/>
      <c r="H160" s="159"/>
      <c r="I160" s="159"/>
      <c r="J160" s="159"/>
      <c r="K160" s="159"/>
      <c r="L160" s="159"/>
    </row>
    <row r="161" spans="2:12">
      <c r="B161" s="159"/>
      <c r="C161" s="159"/>
      <c r="D161" s="159"/>
      <c r="E161" s="159"/>
      <c r="F161" s="159"/>
      <c r="G161" s="159"/>
      <c r="H161" s="159"/>
      <c r="I161" s="159"/>
      <c r="J161" s="159"/>
      <c r="K161" s="159"/>
      <c r="L161" s="159"/>
    </row>
    <row r="162" spans="2:12">
      <c r="B162" s="159"/>
      <c r="C162" s="159"/>
      <c r="D162" s="159"/>
      <c r="E162" s="159"/>
      <c r="F162" s="159"/>
      <c r="G162" s="159"/>
      <c r="H162" s="159"/>
      <c r="I162" s="159"/>
      <c r="J162" s="159"/>
      <c r="K162" s="159"/>
      <c r="L162" s="159"/>
    </row>
    <row r="163" spans="2:12">
      <c r="B163" s="159"/>
      <c r="C163" s="159"/>
      <c r="D163" s="159"/>
      <c r="E163" s="159"/>
      <c r="F163" s="159"/>
      <c r="G163" s="159"/>
      <c r="H163" s="159"/>
      <c r="I163" s="159"/>
      <c r="J163" s="159"/>
      <c r="K163" s="159"/>
      <c r="L163" s="159"/>
    </row>
    <row r="164" spans="2:12">
      <c r="B164" s="159"/>
      <c r="C164" s="159"/>
      <c r="D164" s="159"/>
      <c r="E164" s="159"/>
      <c r="F164" s="159"/>
      <c r="G164" s="159"/>
      <c r="H164" s="159"/>
      <c r="I164" s="159"/>
      <c r="J164" s="159"/>
      <c r="K164" s="159"/>
      <c r="L164" s="159"/>
    </row>
    <row r="165" spans="2:12">
      <c r="B165" s="159"/>
      <c r="C165" s="159"/>
      <c r="D165" s="159"/>
      <c r="E165" s="159"/>
      <c r="F165" s="159"/>
      <c r="G165" s="159"/>
      <c r="H165" s="159"/>
      <c r="I165" s="159"/>
      <c r="J165" s="159"/>
      <c r="K165" s="159"/>
      <c r="L165" s="159"/>
    </row>
    <row r="166" spans="2:12">
      <c r="B166" s="159"/>
      <c r="C166" s="159"/>
      <c r="D166" s="159"/>
      <c r="E166" s="159"/>
      <c r="F166" s="159"/>
      <c r="G166" s="159"/>
      <c r="H166" s="159"/>
      <c r="I166" s="159"/>
      <c r="J166" s="159"/>
      <c r="K166" s="159"/>
      <c r="L166" s="159"/>
    </row>
    <row r="167" spans="2:12">
      <c r="B167" s="159"/>
      <c r="C167" s="159"/>
      <c r="D167" s="159"/>
      <c r="E167" s="159"/>
      <c r="F167" s="159"/>
      <c r="G167" s="159"/>
      <c r="H167" s="159"/>
      <c r="I167" s="159"/>
      <c r="J167" s="159"/>
      <c r="K167" s="159"/>
      <c r="L167" s="159"/>
    </row>
    <row r="168" spans="2:12">
      <c r="B168" s="159"/>
      <c r="C168" s="159"/>
      <c r="D168" s="159"/>
      <c r="E168" s="159"/>
      <c r="F168" s="159"/>
      <c r="G168" s="159"/>
      <c r="H168" s="159"/>
      <c r="I168" s="159"/>
      <c r="J168" s="159"/>
      <c r="K168" s="159"/>
      <c r="L168" s="159"/>
    </row>
    <row r="169" spans="2:12">
      <c r="B169" s="159"/>
      <c r="C169" s="159"/>
      <c r="D169" s="159"/>
      <c r="E169" s="159"/>
      <c r="F169" s="159"/>
      <c r="G169" s="159"/>
      <c r="H169" s="159"/>
      <c r="I169" s="159"/>
      <c r="J169" s="159"/>
      <c r="K169" s="159"/>
      <c r="L169" s="159"/>
    </row>
    <row r="170" spans="2:12">
      <c r="B170" s="159"/>
      <c r="C170" s="159"/>
      <c r="D170" s="159"/>
      <c r="E170" s="159"/>
      <c r="F170" s="159"/>
      <c r="G170" s="159"/>
      <c r="H170" s="159"/>
      <c r="I170" s="159"/>
      <c r="J170" s="159"/>
      <c r="K170" s="159"/>
      <c r="L170" s="159"/>
    </row>
    <row r="171" spans="2:12">
      <c r="B171" s="159"/>
      <c r="C171" s="159"/>
      <c r="D171" s="159"/>
      <c r="E171" s="159"/>
      <c r="F171" s="159"/>
      <c r="G171" s="159"/>
      <c r="H171" s="159"/>
      <c r="I171" s="159"/>
      <c r="J171" s="159"/>
      <c r="K171" s="159"/>
      <c r="L171" s="159"/>
    </row>
    <row r="172" spans="2:12">
      <c r="B172" s="159"/>
      <c r="C172" s="159"/>
      <c r="D172" s="159"/>
      <c r="E172" s="159"/>
      <c r="F172" s="159"/>
      <c r="G172" s="159"/>
      <c r="H172" s="159"/>
      <c r="I172" s="159"/>
      <c r="J172" s="159"/>
      <c r="K172" s="159"/>
      <c r="L172" s="159"/>
    </row>
    <row r="173" spans="2:12">
      <c r="B173" s="159"/>
      <c r="C173" s="159"/>
      <c r="D173" s="159"/>
      <c r="E173" s="159"/>
      <c r="F173" s="159"/>
      <c r="G173" s="159"/>
      <c r="H173" s="159"/>
      <c r="I173" s="159"/>
      <c r="J173" s="159"/>
      <c r="K173" s="159"/>
      <c r="L173" s="159"/>
    </row>
    <row r="174" spans="2:12">
      <c r="B174" s="159"/>
      <c r="C174" s="159"/>
      <c r="D174" s="159"/>
      <c r="E174" s="159"/>
      <c r="F174" s="159"/>
      <c r="G174" s="159"/>
      <c r="H174" s="159"/>
      <c r="I174" s="159"/>
      <c r="J174" s="159"/>
      <c r="K174" s="159"/>
      <c r="L174" s="159"/>
    </row>
    <row r="175" spans="2:12">
      <c r="B175" s="159"/>
      <c r="C175" s="159"/>
      <c r="D175" s="159"/>
      <c r="E175" s="159"/>
      <c r="F175" s="159"/>
      <c r="G175" s="159"/>
      <c r="H175" s="159"/>
      <c r="I175" s="159"/>
      <c r="J175" s="159"/>
      <c r="K175" s="159"/>
      <c r="L175" s="159"/>
    </row>
    <row r="176" spans="2:12">
      <c r="B176" s="159"/>
      <c r="C176" s="159"/>
      <c r="D176" s="159"/>
      <c r="E176" s="159"/>
      <c r="F176" s="159"/>
      <c r="G176" s="159"/>
      <c r="H176" s="159"/>
      <c r="I176" s="159"/>
      <c r="J176" s="159"/>
      <c r="K176" s="159"/>
      <c r="L176" s="159"/>
    </row>
    <row r="177" spans="2:12">
      <c r="B177" s="159"/>
      <c r="C177" s="159"/>
      <c r="D177" s="159"/>
      <c r="E177" s="159"/>
      <c r="F177" s="159"/>
      <c r="G177" s="159"/>
      <c r="H177" s="159"/>
      <c r="I177" s="159"/>
      <c r="J177" s="159"/>
      <c r="K177" s="159"/>
      <c r="L177" s="159"/>
    </row>
    <row r="178" spans="2:12">
      <c r="B178" s="159"/>
      <c r="C178" s="159"/>
      <c r="D178" s="159"/>
      <c r="E178" s="159"/>
      <c r="F178" s="159"/>
      <c r="G178" s="159"/>
      <c r="H178" s="159"/>
      <c r="I178" s="159"/>
      <c r="J178" s="159"/>
      <c r="K178" s="159"/>
      <c r="L178" s="159"/>
    </row>
    <row r="179" spans="2:12">
      <c r="B179" s="159"/>
      <c r="C179" s="159"/>
      <c r="D179" s="159"/>
      <c r="E179" s="159"/>
      <c r="F179" s="159"/>
      <c r="G179" s="159"/>
      <c r="H179" s="159"/>
      <c r="I179" s="159"/>
      <c r="J179" s="159"/>
      <c r="K179" s="159"/>
      <c r="L179" s="159"/>
    </row>
    <row r="180" spans="2:12">
      <c r="B180" s="159"/>
      <c r="C180" s="159"/>
      <c r="D180" s="159"/>
      <c r="E180" s="159"/>
      <c r="F180" s="159"/>
      <c r="G180" s="159"/>
      <c r="H180" s="159"/>
      <c r="I180" s="159"/>
      <c r="J180" s="159"/>
      <c r="K180" s="159"/>
      <c r="L180" s="159"/>
    </row>
    <row r="181" spans="2:12">
      <c r="B181" s="159"/>
      <c r="C181" s="159"/>
      <c r="D181" s="159"/>
      <c r="E181" s="159"/>
      <c r="F181" s="159"/>
      <c r="G181" s="159"/>
      <c r="H181" s="159"/>
      <c r="I181" s="159"/>
      <c r="J181" s="159"/>
      <c r="K181" s="159"/>
      <c r="L181" s="159"/>
    </row>
    <row r="182" spans="2:12">
      <c r="B182" s="159"/>
      <c r="C182" s="159"/>
      <c r="D182" s="159"/>
      <c r="E182" s="159"/>
      <c r="F182" s="159"/>
      <c r="G182" s="159"/>
      <c r="H182" s="159"/>
      <c r="I182" s="159"/>
      <c r="J182" s="159"/>
      <c r="K182" s="159"/>
      <c r="L182" s="159"/>
    </row>
    <row r="183" spans="2:12">
      <c r="B183" s="159"/>
      <c r="C183" s="159"/>
      <c r="D183" s="159"/>
      <c r="E183" s="159"/>
      <c r="F183" s="159"/>
      <c r="G183" s="159"/>
      <c r="H183" s="159"/>
      <c r="I183" s="159"/>
      <c r="J183" s="159"/>
      <c r="K183" s="159"/>
      <c r="L183" s="159"/>
    </row>
    <row r="184" spans="2:12">
      <c r="B184" s="159"/>
      <c r="C184" s="159"/>
      <c r="D184" s="159"/>
      <c r="E184" s="159"/>
      <c r="F184" s="159"/>
      <c r="G184" s="159"/>
      <c r="H184" s="159"/>
      <c r="I184" s="159"/>
      <c r="J184" s="159"/>
      <c r="K184" s="159"/>
      <c r="L184" s="159"/>
    </row>
    <row r="185" spans="2:12">
      <c r="B185" s="159"/>
      <c r="C185" s="159"/>
      <c r="D185" s="159"/>
      <c r="E185" s="159"/>
      <c r="F185" s="159"/>
      <c r="G185" s="159"/>
      <c r="H185" s="159"/>
      <c r="I185" s="159"/>
      <c r="J185" s="159"/>
      <c r="K185" s="159"/>
      <c r="L185" s="159"/>
    </row>
    <row r="186" spans="2:12">
      <c r="B186" s="159"/>
      <c r="C186" s="159"/>
      <c r="D186" s="159"/>
      <c r="E186" s="159"/>
      <c r="F186" s="159"/>
      <c r="G186" s="159"/>
      <c r="H186" s="159"/>
      <c r="I186" s="159"/>
      <c r="J186" s="159"/>
      <c r="K186" s="159"/>
      <c r="L186" s="159"/>
    </row>
    <row r="187" spans="2:12">
      <c r="B187" s="159"/>
      <c r="C187" s="159"/>
      <c r="D187" s="159"/>
      <c r="E187" s="159"/>
      <c r="F187" s="159"/>
      <c r="G187" s="159"/>
      <c r="H187" s="159"/>
      <c r="I187" s="159"/>
      <c r="J187" s="159"/>
      <c r="K187" s="159"/>
      <c r="L187" s="159"/>
    </row>
    <row r="188" spans="2:12">
      <c r="B188" s="159"/>
      <c r="C188" s="159"/>
      <c r="D188" s="159"/>
      <c r="E188" s="159"/>
      <c r="F188" s="159"/>
      <c r="G188" s="159"/>
      <c r="H188" s="159"/>
      <c r="I188" s="159"/>
      <c r="J188" s="159"/>
      <c r="K188" s="159"/>
      <c r="L188" s="159"/>
    </row>
    <row r="189" spans="2:12">
      <c r="B189" s="159"/>
      <c r="C189" s="159"/>
      <c r="D189" s="159"/>
      <c r="E189" s="159"/>
      <c r="F189" s="159"/>
      <c r="G189" s="159"/>
      <c r="H189" s="159"/>
      <c r="I189" s="159"/>
      <c r="J189" s="159"/>
      <c r="K189" s="159"/>
      <c r="L189" s="159"/>
    </row>
    <row r="190" spans="2:12">
      <c r="B190" s="159"/>
      <c r="C190" s="159"/>
      <c r="D190" s="159"/>
      <c r="E190" s="159"/>
      <c r="F190" s="159"/>
      <c r="G190" s="159"/>
      <c r="H190" s="159"/>
      <c r="I190" s="159"/>
      <c r="J190" s="159"/>
      <c r="K190" s="159"/>
      <c r="L190" s="159"/>
    </row>
    <row r="191" spans="2:12">
      <c r="B191" s="159"/>
      <c r="C191" s="159"/>
      <c r="D191" s="159"/>
      <c r="E191" s="159"/>
      <c r="F191" s="159"/>
      <c r="G191" s="159"/>
      <c r="H191" s="159"/>
      <c r="I191" s="159"/>
      <c r="J191" s="159"/>
      <c r="K191" s="159"/>
      <c r="L191" s="159"/>
    </row>
    <row r="192" spans="2:12">
      <c r="B192" s="159"/>
      <c r="C192" s="159"/>
      <c r="D192" s="159"/>
      <c r="E192" s="159"/>
      <c r="F192" s="159"/>
      <c r="G192" s="159"/>
      <c r="H192" s="159"/>
      <c r="I192" s="159"/>
      <c r="J192" s="159"/>
      <c r="K192" s="159"/>
      <c r="L192" s="159"/>
    </row>
    <row r="193" spans="2:12">
      <c r="B193" s="159"/>
      <c r="C193" s="159"/>
      <c r="D193" s="159"/>
      <c r="E193" s="159"/>
      <c r="F193" s="159"/>
      <c r="G193" s="159"/>
      <c r="H193" s="159"/>
      <c r="I193" s="159"/>
      <c r="J193" s="159"/>
      <c r="K193" s="159"/>
      <c r="L193" s="159"/>
    </row>
    <row r="194" spans="2:12">
      <c r="B194" s="159"/>
      <c r="C194" s="159"/>
      <c r="D194" s="159"/>
      <c r="E194" s="159"/>
      <c r="F194" s="159"/>
      <c r="G194" s="159"/>
      <c r="H194" s="159"/>
      <c r="I194" s="159"/>
      <c r="J194" s="159"/>
      <c r="K194" s="159"/>
      <c r="L194" s="159"/>
    </row>
    <row r="195" spans="2:12">
      <c r="B195" s="159"/>
      <c r="C195" s="159"/>
      <c r="D195" s="159"/>
      <c r="E195" s="159"/>
      <c r="F195" s="159"/>
      <c r="G195" s="159"/>
      <c r="H195" s="159"/>
      <c r="I195" s="159"/>
      <c r="J195" s="159"/>
      <c r="K195" s="159"/>
      <c r="L195" s="159"/>
    </row>
    <row r="196" spans="2:12">
      <c r="B196" s="159"/>
      <c r="C196" s="159"/>
      <c r="D196" s="159"/>
      <c r="E196" s="159"/>
      <c r="F196" s="159"/>
      <c r="G196" s="159"/>
      <c r="H196" s="159"/>
      <c r="I196" s="159"/>
      <c r="J196" s="159"/>
      <c r="K196" s="159"/>
      <c r="L196" s="159"/>
    </row>
    <row r="197" spans="2:12">
      <c r="B197" s="159"/>
      <c r="C197" s="159"/>
      <c r="D197" s="159"/>
      <c r="E197" s="159"/>
      <c r="F197" s="159"/>
      <c r="G197" s="159"/>
      <c r="H197" s="159"/>
      <c r="I197" s="159"/>
      <c r="J197" s="159"/>
      <c r="K197" s="159"/>
      <c r="L197" s="159"/>
    </row>
    <row r="198" spans="2:12">
      <c r="B198" s="159"/>
      <c r="C198" s="159"/>
      <c r="D198" s="159"/>
      <c r="E198" s="159"/>
      <c r="F198" s="159"/>
      <c r="G198" s="159"/>
      <c r="H198" s="159"/>
      <c r="I198" s="159"/>
      <c r="J198" s="159"/>
      <c r="K198" s="159"/>
      <c r="L198" s="159"/>
    </row>
    <row r="199" spans="2:12">
      <c r="B199" s="159"/>
      <c r="C199" s="159"/>
      <c r="D199" s="159"/>
      <c r="E199" s="159"/>
      <c r="F199" s="159"/>
      <c r="G199" s="159"/>
      <c r="H199" s="159"/>
      <c r="I199" s="159"/>
      <c r="J199" s="159"/>
      <c r="K199" s="159"/>
      <c r="L199" s="159"/>
    </row>
    <row r="200" spans="2:12">
      <c r="B200" s="159"/>
      <c r="C200" s="159"/>
      <c r="D200" s="159"/>
      <c r="E200" s="159"/>
      <c r="F200" s="159"/>
      <c r="G200" s="159"/>
      <c r="H200" s="159"/>
      <c r="I200" s="159"/>
      <c r="J200" s="159"/>
      <c r="K200" s="159"/>
      <c r="L200" s="159"/>
    </row>
    <row r="201" spans="2:12">
      <c r="B201" s="159"/>
      <c r="C201" s="159"/>
      <c r="D201" s="159"/>
      <c r="E201" s="159"/>
      <c r="F201" s="159"/>
      <c r="G201" s="159"/>
      <c r="H201" s="159"/>
      <c r="I201" s="159"/>
      <c r="J201" s="159"/>
      <c r="K201" s="159"/>
      <c r="L201" s="159"/>
    </row>
    <row r="202" spans="2:12">
      <c r="B202" s="159"/>
      <c r="C202" s="159"/>
      <c r="D202" s="159"/>
      <c r="E202" s="159"/>
      <c r="F202" s="159"/>
      <c r="G202" s="159"/>
      <c r="H202" s="159"/>
      <c r="I202" s="159"/>
      <c r="J202" s="159"/>
      <c r="K202" s="159"/>
      <c r="L202" s="159"/>
    </row>
    <row r="203" spans="2:12">
      <c r="B203" s="159"/>
      <c r="C203" s="159"/>
      <c r="D203" s="159"/>
      <c r="E203" s="159"/>
      <c r="F203" s="159"/>
      <c r="G203" s="159"/>
      <c r="H203" s="159"/>
      <c r="I203" s="159"/>
      <c r="J203" s="159"/>
      <c r="K203" s="159"/>
      <c r="L203" s="159"/>
    </row>
    <row r="204" spans="2:12">
      <c r="B204" s="159"/>
      <c r="C204" s="159"/>
      <c r="D204" s="159"/>
      <c r="E204" s="159"/>
      <c r="F204" s="159"/>
      <c r="G204" s="159"/>
      <c r="H204" s="159"/>
      <c r="I204" s="159"/>
      <c r="J204" s="159"/>
      <c r="K204" s="159"/>
      <c r="L204" s="159"/>
    </row>
    <row r="205" spans="2:12">
      <c r="B205" s="159"/>
      <c r="C205" s="159"/>
      <c r="D205" s="159"/>
      <c r="E205" s="159"/>
      <c r="F205" s="159"/>
      <c r="G205" s="159"/>
      <c r="H205" s="159"/>
      <c r="I205" s="159"/>
      <c r="J205" s="159"/>
      <c r="K205" s="159"/>
      <c r="L205" s="159"/>
    </row>
    <row r="206" spans="2:12">
      <c r="B206" s="159"/>
      <c r="C206" s="159"/>
      <c r="D206" s="159"/>
      <c r="E206" s="159"/>
      <c r="F206" s="159"/>
      <c r="G206" s="159"/>
      <c r="H206" s="159"/>
      <c r="I206" s="159"/>
      <c r="J206" s="159"/>
      <c r="K206" s="159"/>
      <c r="L206" s="159"/>
    </row>
    <row r="207" spans="2:12">
      <c r="B207" s="159"/>
      <c r="C207" s="159"/>
      <c r="D207" s="159"/>
      <c r="E207" s="159"/>
      <c r="F207" s="159"/>
      <c r="G207" s="159"/>
      <c r="H207" s="159"/>
      <c r="I207" s="159"/>
      <c r="J207" s="159"/>
      <c r="K207" s="159"/>
      <c r="L207" s="159"/>
    </row>
    <row r="208" spans="2:12">
      <c r="B208" s="159"/>
      <c r="C208" s="159"/>
      <c r="D208" s="159"/>
      <c r="E208" s="159"/>
      <c r="F208" s="159"/>
      <c r="G208" s="159"/>
      <c r="H208" s="159"/>
      <c r="I208" s="159"/>
      <c r="J208" s="159"/>
      <c r="K208" s="159"/>
      <c r="L208" s="159"/>
    </row>
    <row r="209" spans="2:12">
      <c r="B209" s="159"/>
      <c r="C209" s="159"/>
      <c r="D209" s="159"/>
      <c r="E209" s="159"/>
      <c r="F209" s="159"/>
      <c r="G209" s="159"/>
      <c r="H209" s="159"/>
      <c r="I209" s="159"/>
      <c r="J209" s="159"/>
      <c r="K209" s="159"/>
      <c r="L209" s="159"/>
    </row>
    <row r="210" spans="2:12">
      <c r="B210" s="159"/>
      <c r="C210" s="159"/>
      <c r="D210" s="159"/>
      <c r="E210" s="159"/>
      <c r="F210" s="159"/>
      <c r="G210" s="159"/>
      <c r="H210" s="159"/>
      <c r="I210" s="159"/>
      <c r="J210" s="159"/>
      <c r="K210" s="159"/>
      <c r="L210" s="159"/>
    </row>
    <row r="211" spans="2:12">
      <c r="B211" s="159"/>
      <c r="C211" s="159"/>
      <c r="D211" s="159"/>
      <c r="E211" s="159"/>
      <c r="F211" s="159"/>
      <c r="G211" s="159"/>
      <c r="H211" s="159"/>
      <c r="I211" s="159"/>
      <c r="J211" s="159"/>
      <c r="K211" s="159"/>
      <c r="L211" s="159"/>
    </row>
    <row r="212" spans="2:12">
      <c r="B212" s="159"/>
      <c r="C212" s="159"/>
      <c r="D212" s="159"/>
      <c r="E212" s="159"/>
      <c r="F212" s="159"/>
      <c r="G212" s="159"/>
      <c r="H212" s="159"/>
      <c r="I212" s="159"/>
      <c r="J212" s="159"/>
      <c r="K212" s="159"/>
      <c r="L212" s="159"/>
    </row>
    <row r="213" spans="2:12">
      <c r="B213" s="159"/>
      <c r="C213" s="159"/>
      <c r="D213" s="159"/>
      <c r="E213" s="159"/>
      <c r="F213" s="159"/>
      <c r="G213" s="159"/>
      <c r="H213" s="159"/>
      <c r="I213" s="159"/>
      <c r="J213" s="159"/>
      <c r="K213" s="159"/>
      <c r="L213" s="159"/>
    </row>
    <row r="214" spans="2:12">
      <c r="B214" s="159"/>
      <c r="C214" s="159"/>
      <c r="D214" s="159"/>
      <c r="E214" s="159"/>
      <c r="F214" s="159"/>
      <c r="G214" s="159"/>
      <c r="H214" s="159"/>
      <c r="I214" s="159"/>
      <c r="J214" s="159"/>
      <c r="K214" s="159"/>
      <c r="L214" s="159"/>
    </row>
    <row r="215" spans="2:12">
      <c r="B215" s="159"/>
      <c r="C215" s="159"/>
      <c r="D215" s="159"/>
      <c r="E215" s="159"/>
      <c r="F215" s="159"/>
      <c r="G215" s="159"/>
      <c r="H215" s="159"/>
      <c r="I215" s="159"/>
      <c r="J215" s="159"/>
      <c r="K215" s="159"/>
      <c r="L215" s="159"/>
    </row>
    <row r="216" spans="2:12">
      <c r="B216" s="159"/>
      <c r="C216" s="159"/>
      <c r="D216" s="159"/>
      <c r="E216" s="159"/>
      <c r="F216" s="159"/>
      <c r="G216" s="159"/>
      <c r="H216" s="159"/>
      <c r="I216" s="159"/>
      <c r="J216" s="159"/>
      <c r="K216" s="159"/>
      <c r="L216" s="159"/>
    </row>
    <row r="217" spans="2:12">
      <c r="B217" s="159"/>
      <c r="C217" s="159"/>
      <c r="D217" s="159"/>
      <c r="E217" s="159"/>
      <c r="F217" s="159"/>
      <c r="G217" s="159"/>
      <c r="H217" s="159"/>
      <c r="I217" s="159"/>
      <c r="J217" s="159"/>
      <c r="K217" s="159"/>
      <c r="L217" s="159"/>
    </row>
    <row r="218" spans="2:12">
      <c r="B218" s="159"/>
      <c r="C218" s="159"/>
      <c r="D218" s="159"/>
      <c r="E218" s="159"/>
      <c r="F218" s="159"/>
      <c r="G218" s="159"/>
      <c r="H218" s="159"/>
      <c r="I218" s="159"/>
      <c r="J218" s="159"/>
      <c r="K218" s="159"/>
      <c r="L218" s="159"/>
    </row>
    <row r="219" spans="2:12">
      <c r="B219" s="159"/>
      <c r="C219" s="159"/>
      <c r="D219" s="159"/>
      <c r="E219" s="159"/>
      <c r="F219" s="159"/>
      <c r="G219" s="159"/>
      <c r="H219" s="159"/>
      <c r="I219" s="159"/>
      <c r="J219" s="159"/>
      <c r="K219" s="159"/>
      <c r="L219" s="159"/>
    </row>
    <row r="220" spans="2:12">
      <c r="B220" s="159"/>
      <c r="C220" s="159"/>
      <c r="D220" s="159"/>
      <c r="E220" s="159"/>
      <c r="F220" s="159"/>
      <c r="G220" s="159"/>
      <c r="H220" s="159"/>
      <c r="I220" s="159"/>
      <c r="J220" s="159"/>
      <c r="K220" s="159"/>
      <c r="L220" s="159"/>
    </row>
    <row r="221" spans="2:12">
      <c r="B221" s="159"/>
      <c r="C221" s="159"/>
      <c r="D221" s="159"/>
      <c r="E221" s="159"/>
      <c r="F221" s="159"/>
      <c r="G221" s="159"/>
      <c r="H221" s="159"/>
      <c r="I221" s="159"/>
      <c r="J221" s="159"/>
      <c r="K221" s="159"/>
      <c r="L221" s="159"/>
    </row>
    <row r="222" spans="2:12">
      <c r="B222" s="159"/>
      <c r="C222" s="159"/>
      <c r="D222" s="159"/>
      <c r="E222" s="159"/>
      <c r="F222" s="159"/>
      <c r="G222" s="159"/>
      <c r="H222" s="159"/>
      <c r="I222" s="159"/>
      <c r="J222" s="159"/>
      <c r="K222" s="159"/>
      <c r="L222" s="159"/>
    </row>
    <row r="223" spans="2:12">
      <c r="B223" s="159"/>
      <c r="C223" s="159"/>
      <c r="D223" s="159"/>
      <c r="E223" s="159"/>
      <c r="F223" s="159"/>
      <c r="G223" s="159"/>
      <c r="H223" s="159"/>
      <c r="I223" s="159"/>
      <c r="J223" s="159"/>
      <c r="K223" s="159"/>
      <c r="L223" s="159"/>
    </row>
    <row r="224" spans="2:12">
      <c r="B224" s="159"/>
      <c r="C224" s="159"/>
      <c r="D224" s="159"/>
      <c r="E224" s="159"/>
      <c r="F224" s="159"/>
      <c r="G224" s="159"/>
      <c r="H224" s="159"/>
      <c r="I224" s="159"/>
      <c r="J224" s="159"/>
      <c r="K224" s="159"/>
      <c r="L224" s="159"/>
    </row>
    <row r="225" spans="2:12">
      <c r="B225" s="159"/>
      <c r="C225" s="159"/>
      <c r="D225" s="159"/>
      <c r="E225" s="159"/>
      <c r="F225" s="159"/>
      <c r="G225" s="159"/>
      <c r="H225" s="159"/>
      <c r="I225" s="159"/>
      <c r="J225" s="159"/>
      <c r="K225" s="159"/>
      <c r="L225" s="159"/>
    </row>
    <row r="226" spans="2:12">
      <c r="B226" s="159"/>
      <c r="C226" s="159"/>
      <c r="D226" s="159"/>
      <c r="E226" s="159"/>
      <c r="F226" s="159"/>
      <c r="G226" s="159"/>
      <c r="H226" s="159"/>
      <c r="I226" s="159"/>
      <c r="J226" s="159"/>
      <c r="K226" s="159"/>
      <c r="L226" s="159"/>
    </row>
    <row r="227" spans="2:12">
      <c r="B227" s="159"/>
      <c r="C227" s="159"/>
      <c r="D227" s="159"/>
      <c r="E227" s="159"/>
      <c r="F227" s="159"/>
      <c r="G227" s="159"/>
      <c r="H227" s="159"/>
      <c r="I227" s="159"/>
      <c r="J227" s="159"/>
      <c r="K227" s="159"/>
      <c r="L227" s="159"/>
    </row>
    <row r="228" spans="2:12">
      <c r="B228" s="159"/>
      <c r="C228" s="159"/>
      <c r="D228" s="159"/>
      <c r="E228" s="159"/>
      <c r="F228" s="159"/>
      <c r="G228" s="159"/>
      <c r="H228" s="159"/>
      <c r="I228" s="159"/>
      <c r="J228" s="159"/>
      <c r="K228" s="159"/>
      <c r="L228" s="159"/>
    </row>
    <row r="229" spans="2:12">
      <c r="B229" s="159"/>
      <c r="C229" s="159"/>
      <c r="D229" s="159"/>
      <c r="E229" s="159"/>
      <c r="F229" s="159"/>
      <c r="G229" s="159"/>
      <c r="H229" s="159"/>
      <c r="I229" s="159"/>
      <c r="J229" s="159"/>
      <c r="K229" s="159"/>
      <c r="L229" s="159"/>
    </row>
    <row r="230" spans="2:12">
      <c r="B230" s="159"/>
      <c r="C230" s="159"/>
      <c r="D230" s="159"/>
      <c r="E230" s="159"/>
      <c r="F230" s="159"/>
      <c r="G230" s="159"/>
      <c r="H230" s="159"/>
      <c r="I230" s="159"/>
      <c r="J230" s="159"/>
      <c r="K230" s="159"/>
      <c r="L230" s="159"/>
    </row>
    <row r="231" spans="2:12">
      <c r="B231" s="159"/>
      <c r="C231" s="159"/>
      <c r="D231" s="159"/>
      <c r="E231" s="159"/>
      <c r="F231" s="159"/>
      <c r="G231" s="159"/>
      <c r="H231" s="159"/>
      <c r="I231" s="159"/>
      <c r="J231" s="159"/>
      <c r="K231" s="159"/>
      <c r="L231" s="159"/>
    </row>
    <row r="232" spans="2:12">
      <c r="B232" s="159"/>
      <c r="C232" s="159"/>
      <c r="D232" s="159"/>
      <c r="E232" s="159"/>
      <c r="F232" s="159"/>
      <c r="G232" s="159"/>
      <c r="H232" s="159"/>
      <c r="I232" s="159"/>
      <c r="J232" s="159"/>
      <c r="K232" s="159"/>
      <c r="L232" s="159"/>
    </row>
    <row r="233" spans="2:12">
      <c r="B233" s="159"/>
      <c r="C233" s="159"/>
      <c r="D233" s="159"/>
      <c r="E233" s="159"/>
      <c r="F233" s="159"/>
      <c r="G233" s="159"/>
      <c r="H233" s="159"/>
      <c r="I233" s="159"/>
      <c r="J233" s="159"/>
      <c r="K233" s="159"/>
      <c r="L233" s="159"/>
    </row>
    <row r="234" spans="2:12">
      <c r="B234" s="159"/>
      <c r="C234" s="159"/>
      <c r="D234" s="159"/>
      <c r="E234" s="159"/>
      <c r="F234" s="159"/>
      <c r="G234" s="159"/>
      <c r="H234" s="159"/>
      <c r="I234" s="159"/>
      <c r="J234" s="159"/>
      <c r="K234" s="159"/>
      <c r="L234" s="159"/>
    </row>
    <row r="235" spans="2:12">
      <c r="B235" s="159"/>
      <c r="C235" s="159"/>
      <c r="D235" s="159"/>
      <c r="E235" s="159"/>
      <c r="F235" s="159"/>
      <c r="G235" s="159"/>
      <c r="H235" s="159"/>
      <c r="I235" s="159"/>
      <c r="J235" s="159"/>
      <c r="K235" s="159"/>
      <c r="L235" s="159"/>
    </row>
    <row r="236" spans="2:12">
      <c r="B236" s="159"/>
      <c r="C236" s="159"/>
      <c r="D236" s="159"/>
      <c r="E236" s="159"/>
      <c r="F236" s="159"/>
      <c r="G236" s="159"/>
      <c r="H236" s="159"/>
      <c r="I236" s="159"/>
      <c r="J236" s="159"/>
      <c r="K236" s="159"/>
      <c r="L236" s="159"/>
    </row>
    <row r="237" spans="2:12">
      <c r="B237" s="159"/>
      <c r="C237" s="159"/>
      <c r="D237" s="159"/>
      <c r="E237" s="159"/>
      <c r="F237" s="159"/>
      <c r="G237" s="159"/>
      <c r="H237" s="159"/>
      <c r="I237" s="159"/>
      <c r="J237" s="159"/>
      <c r="K237" s="159"/>
      <c r="L237" s="159"/>
    </row>
    <row r="238" spans="2:12">
      <c r="B238" s="159"/>
      <c r="C238" s="159"/>
      <c r="D238" s="159"/>
      <c r="E238" s="159"/>
      <c r="F238" s="159"/>
      <c r="G238" s="159"/>
      <c r="H238" s="159"/>
      <c r="I238" s="159"/>
      <c r="J238" s="159"/>
      <c r="K238" s="159"/>
      <c r="L238" s="159"/>
    </row>
    <row r="239" spans="2:12">
      <c r="B239" s="159"/>
      <c r="C239" s="159"/>
      <c r="D239" s="159"/>
      <c r="E239" s="159"/>
      <c r="F239" s="159"/>
      <c r="G239" s="159"/>
      <c r="H239" s="159"/>
      <c r="I239" s="159"/>
      <c r="J239" s="159"/>
      <c r="K239" s="159"/>
      <c r="L239" s="159"/>
    </row>
    <row r="240" spans="2:12">
      <c r="B240" s="159"/>
      <c r="C240" s="159"/>
      <c r="D240" s="159"/>
      <c r="E240" s="159"/>
      <c r="F240" s="159"/>
      <c r="G240" s="159"/>
      <c r="H240" s="159"/>
      <c r="I240" s="159"/>
      <c r="J240" s="159"/>
      <c r="K240" s="159"/>
      <c r="L240" s="159"/>
    </row>
    <row r="241" spans="2:12">
      <c r="B241" s="159"/>
      <c r="C241" s="159"/>
      <c r="D241" s="159"/>
      <c r="E241" s="159"/>
      <c r="F241" s="159"/>
      <c r="G241" s="159"/>
      <c r="H241" s="159"/>
      <c r="I241" s="159"/>
      <c r="J241" s="159"/>
      <c r="K241" s="159"/>
      <c r="L241" s="159"/>
    </row>
    <row r="242" spans="2:12">
      <c r="B242" s="159"/>
      <c r="C242" s="159"/>
      <c r="D242" s="159"/>
      <c r="E242" s="159"/>
      <c r="F242" s="159"/>
      <c r="G242" s="159"/>
      <c r="H242" s="159"/>
      <c r="I242" s="159"/>
      <c r="J242" s="159"/>
      <c r="K242" s="159"/>
      <c r="L242" s="159"/>
    </row>
    <row r="243" spans="2:12">
      <c r="B243" s="159"/>
      <c r="C243" s="159"/>
      <c r="D243" s="159"/>
      <c r="E243" s="159"/>
      <c r="F243" s="159"/>
      <c r="G243" s="159"/>
      <c r="H243" s="159"/>
      <c r="I243" s="159"/>
      <c r="J243" s="159"/>
      <c r="K243" s="159"/>
      <c r="L243" s="159"/>
    </row>
    <row r="244" spans="2:12">
      <c r="B244" s="159"/>
      <c r="C244" s="159"/>
      <c r="D244" s="159"/>
      <c r="E244" s="159"/>
      <c r="F244" s="159"/>
      <c r="G244" s="159"/>
      <c r="H244" s="159"/>
      <c r="I244" s="159"/>
      <c r="J244" s="159"/>
      <c r="K244" s="159"/>
      <c r="L244" s="159"/>
    </row>
    <row r="245" spans="2:12">
      <c r="B245" s="159"/>
      <c r="C245" s="159"/>
      <c r="D245" s="159"/>
      <c r="E245" s="159"/>
      <c r="F245" s="159"/>
      <c r="G245" s="159"/>
      <c r="H245" s="159"/>
      <c r="I245" s="159"/>
      <c r="J245" s="159"/>
      <c r="K245" s="159"/>
      <c r="L245" s="159"/>
    </row>
    <row r="246" spans="2:12">
      <c r="B246" s="159"/>
      <c r="C246" s="159"/>
      <c r="D246" s="159"/>
      <c r="E246" s="159"/>
      <c r="F246" s="159"/>
      <c r="G246" s="159"/>
      <c r="H246" s="159"/>
      <c r="I246" s="159"/>
      <c r="J246" s="159"/>
      <c r="K246" s="159"/>
      <c r="L246" s="159"/>
    </row>
    <row r="247" spans="2:12">
      <c r="B247" s="159"/>
      <c r="C247" s="159"/>
      <c r="D247" s="159"/>
      <c r="E247" s="159"/>
      <c r="F247" s="159"/>
      <c r="G247" s="159"/>
      <c r="H247" s="159"/>
      <c r="I247" s="159"/>
      <c r="J247" s="159"/>
      <c r="K247" s="159"/>
      <c r="L247" s="159"/>
    </row>
    <row r="248" spans="2:12">
      <c r="B248" s="159"/>
      <c r="C248" s="159"/>
      <c r="D248" s="159"/>
      <c r="E248" s="159"/>
      <c r="F248" s="159"/>
      <c r="G248" s="159"/>
      <c r="H248" s="159"/>
      <c r="I248" s="159"/>
      <c r="J248" s="159"/>
      <c r="K248" s="159"/>
      <c r="L248" s="159"/>
    </row>
    <row r="249" spans="2:12">
      <c r="B249" s="159"/>
      <c r="C249" s="159"/>
      <c r="D249" s="159"/>
      <c r="E249" s="159"/>
      <c r="F249" s="159"/>
      <c r="G249" s="159"/>
      <c r="H249" s="159"/>
      <c r="I249" s="159"/>
      <c r="J249" s="159"/>
      <c r="K249" s="159"/>
      <c r="L249" s="159"/>
    </row>
    <row r="250" spans="2:12">
      <c r="B250" s="159"/>
      <c r="C250" s="159"/>
      <c r="D250" s="159"/>
      <c r="E250" s="159"/>
      <c r="F250" s="159"/>
      <c r="G250" s="159"/>
      <c r="H250" s="159"/>
      <c r="I250" s="159"/>
      <c r="J250" s="159"/>
      <c r="K250" s="159"/>
      <c r="L250" s="159"/>
    </row>
    <row r="251" spans="2:12">
      <c r="B251" s="159"/>
      <c r="C251" s="159"/>
      <c r="D251" s="159"/>
      <c r="E251" s="159"/>
      <c r="F251" s="159"/>
      <c r="G251" s="159"/>
      <c r="H251" s="159"/>
      <c r="I251" s="159"/>
      <c r="J251" s="159"/>
      <c r="K251" s="159"/>
      <c r="L251" s="159"/>
    </row>
    <row r="252" spans="2:12">
      <c r="B252" s="159"/>
      <c r="C252" s="159"/>
      <c r="D252" s="159"/>
      <c r="E252" s="159"/>
      <c r="F252" s="159"/>
      <c r="G252" s="159"/>
      <c r="H252" s="159"/>
      <c r="I252" s="159"/>
      <c r="J252" s="159"/>
      <c r="K252" s="159"/>
      <c r="L252" s="159"/>
    </row>
    <row r="253" spans="2:12">
      <c r="B253" s="159"/>
      <c r="C253" s="159"/>
      <c r="D253" s="159"/>
      <c r="E253" s="159"/>
      <c r="F253" s="159"/>
      <c r="G253" s="159"/>
      <c r="H253" s="159"/>
      <c r="I253" s="159"/>
      <c r="J253" s="159"/>
      <c r="K253" s="159"/>
      <c r="L253" s="159"/>
    </row>
    <row r="254" spans="2:12">
      <c r="B254" s="159"/>
      <c r="C254" s="159"/>
      <c r="D254" s="159"/>
      <c r="E254" s="159"/>
      <c r="F254" s="159"/>
      <c r="G254" s="159"/>
      <c r="H254" s="159"/>
      <c r="I254" s="159"/>
      <c r="J254" s="159"/>
      <c r="K254" s="159"/>
      <c r="L254" s="159"/>
    </row>
    <row r="255" spans="2:12">
      <c r="B255" s="159"/>
      <c r="C255" s="159"/>
      <c r="D255" s="159"/>
      <c r="E255" s="159"/>
      <c r="F255" s="159"/>
      <c r="G255" s="159"/>
      <c r="H255" s="159"/>
      <c r="I255" s="159"/>
      <c r="J255" s="159"/>
      <c r="K255" s="159"/>
      <c r="L255" s="159"/>
    </row>
    <row r="256" spans="2:12">
      <c r="B256" s="159"/>
      <c r="C256" s="159"/>
      <c r="D256" s="159"/>
      <c r="E256" s="159"/>
      <c r="F256" s="159"/>
      <c r="G256" s="159"/>
      <c r="H256" s="159"/>
      <c r="I256" s="159"/>
      <c r="J256" s="159"/>
      <c r="K256" s="159"/>
      <c r="L256" s="159"/>
    </row>
    <row r="257" spans="2:12">
      <c r="B257" s="159"/>
      <c r="C257" s="159"/>
      <c r="D257" s="159"/>
      <c r="E257" s="159"/>
      <c r="F257" s="159"/>
      <c r="G257" s="159"/>
      <c r="H257" s="159"/>
      <c r="I257" s="159"/>
      <c r="J257" s="159"/>
      <c r="K257" s="159"/>
      <c r="L257" s="159"/>
    </row>
    <row r="258" spans="2:12">
      <c r="B258" s="159"/>
      <c r="C258" s="159"/>
      <c r="D258" s="159"/>
      <c r="E258" s="159"/>
      <c r="F258" s="159"/>
      <c r="G258" s="159"/>
      <c r="H258" s="159"/>
      <c r="I258" s="159"/>
      <c r="J258" s="159"/>
      <c r="K258" s="159"/>
      <c r="L258" s="159"/>
    </row>
    <row r="259" spans="2:12">
      <c r="B259" s="159"/>
      <c r="C259" s="159"/>
      <c r="D259" s="159"/>
      <c r="E259" s="159"/>
      <c r="F259" s="159"/>
      <c r="G259" s="159"/>
      <c r="H259" s="159"/>
      <c r="I259" s="159"/>
      <c r="J259" s="159"/>
      <c r="K259" s="159"/>
      <c r="L259" s="159"/>
    </row>
    <row r="260" spans="2:12">
      <c r="B260" s="159"/>
      <c r="C260" s="159"/>
      <c r="D260" s="159"/>
      <c r="E260" s="159"/>
      <c r="F260" s="159"/>
      <c r="G260" s="159"/>
      <c r="H260" s="159"/>
      <c r="I260" s="159"/>
      <c r="J260" s="159"/>
      <c r="K260" s="159"/>
      <c r="L260" s="159"/>
    </row>
    <row r="261" spans="2:12">
      <c r="B261" s="159"/>
      <c r="C261" s="159"/>
      <c r="D261" s="159"/>
      <c r="E261" s="159"/>
      <c r="F261" s="159"/>
      <c r="G261" s="159"/>
      <c r="H261" s="159"/>
      <c r="I261" s="159"/>
      <c r="J261" s="159"/>
      <c r="K261" s="159"/>
      <c r="L261" s="159"/>
    </row>
    <row r="262" spans="2:12">
      <c r="B262" s="159"/>
      <c r="C262" s="159"/>
      <c r="D262" s="159"/>
      <c r="E262" s="159"/>
      <c r="F262" s="159"/>
      <c r="G262" s="159"/>
      <c r="H262" s="159"/>
      <c r="I262" s="159"/>
      <c r="J262" s="159"/>
      <c r="K262" s="159"/>
      <c r="L262" s="159"/>
    </row>
    <row r="263" spans="2:12">
      <c r="B263" s="159"/>
      <c r="C263" s="159"/>
      <c r="D263" s="159"/>
      <c r="E263" s="159"/>
      <c r="F263" s="159"/>
      <c r="G263" s="159"/>
      <c r="H263" s="159"/>
      <c r="I263" s="159"/>
      <c r="J263" s="159"/>
      <c r="K263" s="159"/>
      <c r="L263" s="159"/>
    </row>
    <row r="264" spans="2:12">
      <c r="B264" s="159"/>
      <c r="C264" s="159"/>
      <c r="D264" s="159"/>
      <c r="E264" s="159"/>
      <c r="F264" s="159"/>
      <c r="G264" s="159"/>
      <c r="H264" s="159"/>
      <c r="I264" s="159"/>
      <c r="J264" s="159"/>
      <c r="K264" s="159"/>
      <c r="L264" s="159"/>
    </row>
    <row r="265" spans="2:12">
      <c r="B265" s="159"/>
      <c r="C265" s="159"/>
      <c r="D265" s="159"/>
      <c r="E265" s="159"/>
      <c r="F265" s="159"/>
      <c r="G265" s="159"/>
      <c r="H265" s="159"/>
      <c r="I265" s="159"/>
      <c r="J265" s="159"/>
      <c r="K265" s="159"/>
      <c r="L265" s="159"/>
    </row>
    <row r="266" spans="2:12">
      <c r="B266" s="159"/>
      <c r="C266" s="159"/>
      <c r="D266" s="159"/>
      <c r="E266" s="159"/>
      <c r="F266" s="159"/>
      <c r="G266" s="159"/>
      <c r="H266" s="159"/>
      <c r="I266" s="159"/>
      <c r="J266" s="159"/>
      <c r="K266" s="159"/>
      <c r="L266" s="159"/>
    </row>
    <row r="267" spans="2:12">
      <c r="B267" s="159"/>
      <c r="C267" s="159"/>
      <c r="D267" s="159"/>
      <c r="E267" s="159"/>
      <c r="F267" s="159"/>
      <c r="G267" s="159"/>
      <c r="H267" s="159"/>
      <c r="I267" s="159"/>
      <c r="J267" s="159"/>
      <c r="K267" s="159"/>
      <c r="L267" s="159"/>
    </row>
    <row r="268" spans="2:12">
      <c r="B268" s="159"/>
      <c r="C268" s="159"/>
      <c r="D268" s="159"/>
      <c r="E268" s="159"/>
      <c r="F268" s="159"/>
      <c r="G268" s="159"/>
      <c r="H268" s="159"/>
      <c r="I268" s="159"/>
      <c r="J268" s="159"/>
      <c r="K268" s="159"/>
      <c r="L268" s="159"/>
    </row>
    <row r="269" spans="2:12">
      <c r="B269" s="159"/>
      <c r="C269" s="159"/>
      <c r="D269" s="159"/>
      <c r="E269" s="159"/>
      <c r="F269" s="159"/>
      <c r="G269" s="159"/>
      <c r="H269" s="159"/>
      <c r="I269" s="159"/>
      <c r="J269" s="159"/>
      <c r="K269" s="159"/>
      <c r="L269" s="159"/>
    </row>
    <row r="270" spans="2:12">
      <c r="B270" s="159"/>
      <c r="C270" s="159"/>
      <c r="D270" s="159"/>
      <c r="E270" s="159"/>
      <c r="F270" s="159"/>
      <c r="G270" s="159"/>
      <c r="H270" s="159"/>
      <c r="I270" s="159"/>
      <c r="J270" s="159"/>
      <c r="K270" s="159"/>
      <c r="L270" s="159"/>
    </row>
    <row r="271" spans="2:12">
      <c r="B271" s="159"/>
      <c r="C271" s="159"/>
      <c r="D271" s="159"/>
      <c r="E271" s="159"/>
      <c r="F271" s="159"/>
      <c r="G271" s="159"/>
      <c r="H271" s="159"/>
      <c r="I271" s="159"/>
      <c r="J271" s="159"/>
      <c r="K271" s="159"/>
      <c r="L271" s="159"/>
    </row>
    <row r="272" spans="2:12">
      <c r="B272" s="159"/>
      <c r="C272" s="159"/>
      <c r="D272" s="159"/>
      <c r="E272" s="159"/>
      <c r="F272" s="159"/>
      <c r="G272" s="159"/>
      <c r="H272" s="159"/>
      <c r="I272" s="159"/>
      <c r="J272" s="159"/>
      <c r="K272" s="159"/>
      <c r="L272" s="159"/>
    </row>
    <row r="273" spans="2:12">
      <c r="B273" s="159"/>
      <c r="C273" s="159"/>
      <c r="D273" s="159"/>
      <c r="E273" s="159"/>
      <c r="F273" s="159"/>
      <c r="G273" s="159"/>
      <c r="H273" s="159"/>
      <c r="I273" s="159"/>
      <c r="J273" s="159"/>
      <c r="K273" s="159"/>
      <c r="L273" s="159"/>
    </row>
    <row r="274" spans="2:12">
      <c r="B274" s="159"/>
      <c r="C274" s="159"/>
      <c r="D274" s="159"/>
      <c r="E274" s="159"/>
      <c r="F274" s="159"/>
      <c r="G274" s="159"/>
      <c r="H274" s="159"/>
      <c r="I274" s="159"/>
      <c r="J274" s="159"/>
      <c r="K274" s="159"/>
      <c r="L274" s="159"/>
    </row>
    <row r="275" spans="2:12">
      <c r="B275" s="159"/>
      <c r="C275" s="159"/>
      <c r="D275" s="159"/>
      <c r="E275" s="159"/>
      <c r="F275" s="159"/>
      <c r="G275" s="159"/>
      <c r="H275" s="159"/>
      <c r="I275" s="159"/>
      <c r="J275" s="159"/>
      <c r="K275" s="159"/>
      <c r="L275" s="159"/>
    </row>
    <row r="276" spans="2:12">
      <c r="B276" s="159"/>
      <c r="C276" s="159"/>
      <c r="D276" s="159"/>
      <c r="E276" s="159"/>
      <c r="F276" s="159"/>
      <c r="G276" s="159"/>
      <c r="H276" s="159"/>
      <c r="I276" s="159"/>
      <c r="J276" s="159"/>
      <c r="K276" s="159"/>
      <c r="L276" s="159"/>
    </row>
    <row r="277" spans="2:12">
      <c r="B277" s="159"/>
      <c r="C277" s="159"/>
      <c r="D277" s="159"/>
      <c r="E277" s="159"/>
      <c r="F277" s="159"/>
      <c r="G277" s="159"/>
      <c r="H277" s="159"/>
      <c r="I277" s="159"/>
      <c r="J277" s="159"/>
      <c r="K277" s="159"/>
      <c r="L277" s="159"/>
    </row>
    <row r="278" spans="2:12">
      <c r="B278" s="159"/>
      <c r="C278" s="159"/>
      <c r="D278" s="159"/>
      <c r="E278" s="159"/>
      <c r="F278" s="159"/>
      <c r="G278" s="159"/>
      <c r="H278" s="159"/>
      <c r="I278" s="159"/>
      <c r="J278" s="159"/>
      <c r="K278" s="159"/>
      <c r="L278" s="159"/>
    </row>
    <row r="279" spans="2:12">
      <c r="B279" s="159"/>
      <c r="C279" s="159"/>
      <c r="D279" s="159"/>
      <c r="E279" s="159"/>
      <c r="F279" s="159"/>
      <c r="G279" s="159"/>
      <c r="H279" s="159"/>
      <c r="I279" s="159"/>
      <c r="J279" s="159"/>
      <c r="K279" s="159"/>
      <c r="L279" s="159"/>
    </row>
    <row r="280" spans="2:12">
      <c r="B280" s="159"/>
      <c r="C280" s="159"/>
      <c r="D280" s="159"/>
      <c r="E280" s="159"/>
      <c r="F280" s="159"/>
      <c r="G280" s="159"/>
      <c r="H280" s="159"/>
      <c r="I280" s="159"/>
      <c r="J280" s="159"/>
      <c r="K280" s="159"/>
      <c r="L280" s="159"/>
    </row>
    <row r="281" spans="2:12">
      <c r="B281" s="159"/>
      <c r="C281" s="159"/>
      <c r="D281" s="159"/>
      <c r="E281" s="159"/>
      <c r="F281" s="159"/>
      <c r="G281" s="159"/>
      <c r="H281" s="159"/>
      <c r="I281" s="159"/>
      <c r="J281" s="159"/>
      <c r="K281" s="159"/>
      <c r="L281" s="159"/>
    </row>
    <row r="282" spans="2:12">
      <c r="B282" s="159"/>
      <c r="C282" s="159"/>
      <c r="D282" s="159"/>
      <c r="E282" s="159"/>
      <c r="F282" s="159"/>
      <c r="G282" s="159"/>
      <c r="H282" s="159"/>
      <c r="I282" s="159"/>
      <c r="J282" s="159"/>
      <c r="K282" s="159"/>
      <c r="L282" s="159"/>
    </row>
    <row r="283" spans="2:12">
      <c r="B283" s="159"/>
      <c r="C283" s="159"/>
      <c r="D283" s="159"/>
      <c r="E283" s="159"/>
      <c r="F283" s="159"/>
      <c r="G283" s="159"/>
      <c r="H283" s="159"/>
      <c r="I283" s="159"/>
      <c r="J283" s="159"/>
      <c r="K283" s="159"/>
      <c r="L283" s="159"/>
    </row>
    <row r="284" spans="2:12">
      <c r="B284" s="159"/>
      <c r="C284" s="159"/>
      <c r="D284" s="159"/>
      <c r="E284" s="159"/>
      <c r="F284" s="159"/>
      <c r="G284" s="159"/>
      <c r="H284" s="159"/>
      <c r="I284" s="159"/>
      <c r="J284" s="159"/>
      <c r="K284" s="159"/>
      <c r="L284" s="159"/>
    </row>
    <row r="285" spans="2:12">
      <c r="B285" s="159"/>
      <c r="C285" s="159"/>
      <c r="D285" s="159"/>
      <c r="E285" s="159"/>
      <c r="F285" s="159"/>
      <c r="G285" s="159"/>
      <c r="H285" s="159"/>
      <c r="I285" s="159"/>
      <c r="J285" s="159"/>
      <c r="K285" s="159"/>
      <c r="L285" s="159"/>
    </row>
    <row r="286" spans="2:12">
      <c r="B286" s="159"/>
      <c r="C286" s="159"/>
      <c r="D286" s="159"/>
      <c r="E286" s="159"/>
      <c r="F286" s="159"/>
      <c r="G286" s="159"/>
      <c r="H286" s="159"/>
      <c r="I286" s="159"/>
      <c r="J286" s="159"/>
      <c r="K286" s="159"/>
      <c r="L286" s="159"/>
    </row>
    <row r="287" spans="2:12">
      <c r="B287" s="159"/>
      <c r="C287" s="159"/>
      <c r="D287" s="159"/>
      <c r="E287" s="159"/>
      <c r="F287" s="159"/>
      <c r="G287" s="159"/>
      <c r="H287" s="159"/>
      <c r="I287" s="159"/>
      <c r="J287" s="159"/>
      <c r="K287" s="159"/>
      <c r="L287" s="159"/>
    </row>
    <row r="288" spans="2:12">
      <c r="B288" s="159"/>
      <c r="C288" s="159"/>
      <c r="D288" s="159"/>
      <c r="E288" s="159"/>
      <c r="F288" s="159"/>
      <c r="G288" s="159"/>
      <c r="H288" s="159"/>
      <c r="I288" s="159"/>
      <c r="J288" s="159"/>
      <c r="K288" s="159"/>
      <c r="L288" s="159"/>
    </row>
    <row r="289" spans="2:12">
      <c r="B289" s="159"/>
      <c r="C289" s="159"/>
      <c r="D289" s="159"/>
      <c r="E289" s="159"/>
      <c r="F289" s="159"/>
      <c r="G289" s="159"/>
      <c r="H289" s="159"/>
      <c r="I289" s="159"/>
      <c r="J289" s="159"/>
      <c r="K289" s="159"/>
      <c r="L289" s="159"/>
    </row>
    <row r="290" spans="2:12">
      <c r="B290" s="159"/>
      <c r="C290" s="159"/>
      <c r="D290" s="159"/>
      <c r="E290" s="159"/>
      <c r="F290" s="159"/>
      <c r="G290" s="159"/>
      <c r="H290" s="159"/>
      <c r="I290" s="159"/>
      <c r="J290" s="159"/>
      <c r="K290" s="159"/>
      <c r="L290" s="159"/>
    </row>
    <row r="291" spans="2:12">
      <c r="B291" s="159"/>
      <c r="C291" s="159"/>
      <c r="D291" s="159"/>
      <c r="E291" s="159"/>
      <c r="F291" s="159"/>
      <c r="G291" s="159"/>
      <c r="H291" s="159"/>
      <c r="I291" s="159"/>
      <c r="J291" s="159"/>
      <c r="K291" s="159"/>
      <c r="L291" s="159"/>
    </row>
    <row r="292" spans="2:12">
      <c r="B292" s="159"/>
      <c r="C292" s="159"/>
      <c r="D292" s="159"/>
      <c r="E292" s="159"/>
      <c r="F292" s="159"/>
      <c r="G292" s="159"/>
      <c r="H292" s="159"/>
      <c r="I292" s="159"/>
      <c r="J292" s="159"/>
      <c r="K292" s="159"/>
      <c r="L292" s="159"/>
    </row>
    <row r="293" spans="2:12">
      <c r="B293" s="159"/>
      <c r="C293" s="159"/>
      <c r="D293" s="159"/>
      <c r="E293" s="159"/>
      <c r="F293" s="159"/>
      <c r="G293" s="159"/>
      <c r="H293" s="159"/>
      <c r="I293" s="159"/>
      <c r="J293" s="159"/>
      <c r="K293" s="159"/>
      <c r="L293" s="159"/>
    </row>
    <row r="294" spans="2:12">
      <c r="B294" s="159"/>
      <c r="C294" s="159"/>
      <c r="D294" s="159"/>
      <c r="E294" s="159"/>
      <c r="F294" s="159"/>
      <c r="G294" s="159"/>
      <c r="H294" s="159"/>
      <c r="I294" s="159"/>
      <c r="J294" s="159"/>
      <c r="K294" s="159"/>
      <c r="L294" s="159"/>
    </row>
    <row r="295" spans="2:12">
      <c r="B295" s="159"/>
      <c r="C295" s="159"/>
      <c r="D295" s="159"/>
      <c r="E295" s="159"/>
      <c r="F295" s="159"/>
      <c r="G295" s="159"/>
      <c r="H295" s="159"/>
      <c r="I295" s="159"/>
      <c r="J295" s="159"/>
      <c r="K295" s="159"/>
      <c r="L295" s="159"/>
    </row>
    <row r="296" spans="2:12">
      <c r="B296" s="159"/>
      <c r="C296" s="159"/>
      <c r="D296" s="159"/>
      <c r="E296" s="159"/>
      <c r="F296" s="159"/>
      <c r="G296" s="159"/>
      <c r="H296" s="159"/>
      <c r="I296" s="159"/>
      <c r="J296" s="159"/>
      <c r="K296" s="159"/>
      <c r="L296" s="159"/>
    </row>
    <row r="297" spans="2:12">
      <c r="B297" s="159"/>
      <c r="C297" s="159"/>
      <c r="D297" s="159"/>
      <c r="E297" s="159"/>
      <c r="F297" s="159"/>
      <c r="G297" s="159"/>
      <c r="H297" s="159"/>
      <c r="I297" s="159"/>
      <c r="J297" s="159"/>
      <c r="K297" s="159"/>
      <c r="L297" s="159"/>
    </row>
    <row r="298" spans="2:12">
      <c r="B298" s="159"/>
      <c r="C298" s="159"/>
      <c r="D298" s="159"/>
      <c r="E298" s="159"/>
      <c r="F298" s="159"/>
      <c r="G298" s="159"/>
      <c r="H298" s="159"/>
      <c r="I298" s="159"/>
      <c r="J298" s="159"/>
      <c r="K298" s="159"/>
      <c r="L298" s="159"/>
    </row>
    <row r="299" spans="2:12">
      <c r="B299" s="159"/>
      <c r="C299" s="159"/>
      <c r="D299" s="159"/>
      <c r="E299" s="159"/>
      <c r="F299" s="159"/>
      <c r="G299" s="159"/>
      <c r="H299" s="159"/>
      <c r="I299" s="159"/>
      <c r="J299" s="159"/>
      <c r="K299" s="159"/>
      <c r="L299" s="159"/>
    </row>
    <row r="300" spans="2:12">
      <c r="B300" s="159"/>
      <c r="C300" s="159"/>
      <c r="D300" s="159"/>
      <c r="E300" s="159"/>
      <c r="F300" s="159"/>
      <c r="G300" s="159"/>
      <c r="H300" s="159"/>
      <c r="I300" s="159"/>
      <c r="J300" s="159"/>
      <c r="K300" s="159"/>
      <c r="L300" s="159"/>
    </row>
    <row r="301" spans="2:12">
      <c r="B301" s="159"/>
      <c r="C301" s="159"/>
      <c r="D301" s="159"/>
      <c r="E301" s="159"/>
      <c r="F301" s="159"/>
      <c r="G301" s="159"/>
      <c r="H301" s="159"/>
      <c r="I301" s="159"/>
      <c r="J301" s="159"/>
      <c r="K301" s="159"/>
      <c r="L301" s="159"/>
    </row>
    <row r="302" spans="2:12">
      <c r="B302" s="159"/>
      <c r="C302" s="159"/>
      <c r="D302" s="159"/>
      <c r="E302" s="159"/>
      <c r="F302" s="159"/>
      <c r="G302" s="159"/>
      <c r="H302" s="159"/>
      <c r="I302" s="159"/>
      <c r="J302" s="159"/>
      <c r="K302" s="159"/>
      <c r="L302" s="159"/>
    </row>
    <row r="303" spans="2:12">
      <c r="B303" s="159"/>
      <c r="C303" s="159"/>
      <c r="D303" s="159"/>
      <c r="E303" s="159"/>
      <c r="F303" s="159"/>
      <c r="G303" s="159"/>
      <c r="H303" s="159"/>
      <c r="I303" s="159"/>
      <c r="J303" s="159"/>
      <c r="K303" s="159"/>
      <c r="L303" s="159"/>
    </row>
    <row r="304" spans="2:12">
      <c r="B304" s="159"/>
      <c r="C304" s="159"/>
      <c r="D304" s="159"/>
      <c r="E304" s="159"/>
      <c r="F304" s="159"/>
      <c r="G304" s="159"/>
      <c r="H304" s="159"/>
      <c r="I304" s="159"/>
      <c r="J304" s="159"/>
      <c r="K304" s="159"/>
      <c r="L304" s="159"/>
    </row>
    <row r="305" spans="2:12">
      <c r="B305" s="159"/>
      <c r="C305" s="159"/>
      <c r="D305" s="159"/>
      <c r="E305" s="159"/>
      <c r="F305" s="159"/>
      <c r="G305" s="159"/>
      <c r="H305" s="159"/>
      <c r="I305" s="159"/>
      <c r="J305" s="159"/>
      <c r="K305" s="159"/>
      <c r="L305" s="159"/>
    </row>
    <row r="306" spans="2:12">
      <c r="B306" s="159"/>
      <c r="C306" s="159"/>
      <c r="D306" s="159"/>
      <c r="E306" s="159"/>
      <c r="F306" s="159"/>
      <c r="G306" s="159"/>
      <c r="H306" s="159"/>
      <c r="I306" s="159"/>
      <c r="J306" s="159"/>
      <c r="K306" s="159"/>
      <c r="L306" s="159"/>
    </row>
    <row r="307" spans="2:12">
      <c r="B307" s="159"/>
      <c r="C307" s="159"/>
      <c r="D307" s="159"/>
      <c r="E307" s="159"/>
      <c r="F307" s="159"/>
      <c r="G307" s="159"/>
      <c r="H307" s="159"/>
      <c r="I307" s="159"/>
      <c r="J307" s="159"/>
      <c r="K307" s="159"/>
      <c r="L307" s="159"/>
    </row>
    <row r="308" spans="2:12">
      <c r="B308" s="159"/>
      <c r="C308" s="159"/>
      <c r="D308" s="159"/>
      <c r="E308" s="159"/>
      <c r="F308" s="159"/>
      <c r="G308" s="159"/>
      <c r="H308" s="159"/>
      <c r="I308" s="159"/>
      <c r="J308" s="159"/>
      <c r="K308" s="159"/>
      <c r="L308" s="159"/>
    </row>
    <row r="309" spans="2:12">
      <c r="B309" s="159"/>
      <c r="C309" s="159"/>
      <c r="D309" s="159"/>
      <c r="E309" s="159"/>
      <c r="F309" s="159"/>
      <c r="G309" s="159"/>
      <c r="H309" s="159"/>
      <c r="I309" s="159"/>
      <c r="J309" s="159"/>
      <c r="K309" s="159"/>
      <c r="L309" s="159"/>
    </row>
    <row r="310" spans="2:12">
      <c r="B310" s="159"/>
      <c r="C310" s="159"/>
      <c r="D310" s="159"/>
      <c r="E310" s="159"/>
      <c r="F310" s="159"/>
      <c r="G310" s="159"/>
      <c r="H310" s="159"/>
      <c r="I310" s="159"/>
      <c r="J310" s="159"/>
      <c r="K310" s="159"/>
      <c r="L310" s="159"/>
    </row>
    <row r="311" spans="2:12">
      <c r="B311" s="159"/>
      <c r="C311" s="159"/>
      <c r="D311" s="159"/>
      <c r="E311" s="159"/>
      <c r="F311" s="159"/>
      <c r="G311" s="159"/>
      <c r="H311" s="159"/>
      <c r="I311" s="159"/>
      <c r="J311" s="159"/>
      <c r="K311" s="159"/>
      <c r="L311" s="159"/>
    </row>
    <row r="312" spans="2:12">
      <c r="B312" s="159"/>
      <c r="C312" s="159"/>
      <c r="D312" s="159"/>
      <c r="E312" s="159"/>
      <c r="F312" s="159"/>
      <c r="G312" s="159"/>
      <c r="H312" s="159"/>
      <c r="I312" s="159"/>
      <c r="J312" s="159"/>
      <c r="K312" s="159"/>
      <c r="L312" s="159"/>
    </row>
    <row r="313" spans="2:12">
      <c r="B313" s="159"/>
      <c r="C313" s="159"/>
      <c r="D313" s="159"/>
      <c r="E313" s="159"/>
      <c r="F313" s="159"/>
      <c r="G313" s="159"/>
      <c r="H313" s="159"/>
      <c r="I313" s="159"/>
      <c r="J313" s="159"/>
      <c r="K313" s="159"/>
      <c r="L313" s="159"/>
    </row>
    <row r="314" spans="2:12">
      <c r="B314" s="159"/>
      <c r="C314" s="159"/>
      <c r="D314" s="159"/>
      <c r="E314" s="159"/>
      <c r="F314" s="159"/>
      <c r="G314" s="159"/>
      <c r="H314" s="159"/>
      <c r="I314" s="159"/>
      <c r="J314" s="159"/>
      <c r="K314" s="159"/>
      <c r="L314" s="159"/>
    </row>
    <row r="315" spans="2:12">
      <c r="B315" s="159"/>
      <c r="C315" s="159"/>
      <c r="D315" s="159"/>
      <c r="E315" s="159"/>
      <c r="F315" s="159"/>
      <c r="G315" s="159"/>
      <c r="H315" s="159"/>
      <c r="I315" s="159"/>
      <c r="J315" s="159"/>
      <c r="K315" s="159"/>
      <c r="L315" s="159"/>
    </row>
    <row r="316" spans="2:12">
      <c r="B316" s="159"/>
      <c r="C316" s="159"/>
      <c r="D316" s="159"/>
      <c r="E316" s="159"/>
      <c r="F316" s="159"/>
      <c r="G316" s="159"/>
      <c r="H316" s="159"/>
      <c r="I316" s="159"/>
      <c r="J316" s="159"/>
      <c r="K316" s="159"/>
      <c r="L316" s="159"/>
    </row>
    <row r="317" spans="2:12">
      <c r="B317" s="159"/>
      <c r="C317" s="159"/>
      <c r="D317" s="159"/>
      <c r="E317" s="159"/>
      <c r="F317" s="159"/>
      <c r="G317" s="159"/>
      <c r="H317" s="159"/>
      <c r="I317" s="159"/>
      <c r="J317" s="159"/>
      <c r="K317" s="159"/>
      <c r="L317" s="159"/>
    </row>
    <row r="318" spans="2:12">
      <c r="B318" s="159"/>
      <c r="C318" s="159"/>
      <c r="D318" s="159"/>
      <c r="E318" s="159"/>
      <c r="F318" s="159"/>
      <c r="G318" s="159"/>
      <c r="H318" s="159"/>
      <c r="I318" s="159"/>
      <c r="J318" s="159"/>
      <c r="K318" s="159"/>
      <c r="L318" s="159"/>
    </row>
    <row r="319" spans="2:12">
      <c r="B319" s="159"/>
      <c r="C319" s="159"/>
      <c r="D319" s="159"/>
      <c r="E319" s="159"/>
      <c r="F319" s="159"/>
      <c r="G319" s="159"/>
      <c r="H319" s="159"/>
      <c r="I319" s="159"/>
      <c r="J319" s="159"/>
      <c r="K319" s="159"/>
      <c r="L319" s="159"/>
    </row>
    <row r="320" spans="2:12">
      <c r="B320" s="159"/>
      <c r="C320" s="159"/>
      <c r="D320" s="159"/>
      <c r="E320" s="159"/>
      <c r="F320" s="159"/>
      <c r="G320" s="159"/>
      <c r="H320" s="159"/>
      <c r="I320" s="159"/>
      <c r="J320" s="159"/>
      <c r="K320" s="159"/>
      <c r="L320" s="159"/>
    </row>
    <row r="321" spans="2:12">
      <c r="B321" s="159"/>
      <c r="C321" s="159"/>
      <c r="D321" s="159"/>
      <c r="E321" s="159"/>
      <c r="F321" s="159"/>
      <c r="G321" s="159"/>
      <c r="H321" s="159"/>
      <c r="I321" s="159"/>
      <c r="J321" s="159"/>
      <c r="K321" s="159"/>
      <c r="L321" s="159"/>
    </row>
    <row r="322" spans="2:12">
      <c r="B322" s="159"/>
      <c r="C322" s="159"/>
      <c r="D322" s="159"/>
      <c r="E322" s="159"/>
      <c r="F322" s="159"/>
      <c r="G322" s="159"/>
      <c r="H322" s="159"/>
      <c r="I322" s="159"/>
      <c r="J322" s="159"/>
      <c r="K322" s="159"/>
      <c r="L322" s="159"/>
    </row>
    <row r="323" spans="2:12">
      <c r="B323" s="159"/>
      <c r="C323" s="159"/>
      <c r="D323" s="159"/>
      <c r="E323" s="159"/>
      <c r="F323" s="159"/>
      <c r="G323" s="159"/>
      <c r="H323" s="159"/>
      <c r="I323" s="159"/>
      <c r="J323" s="159"/>
      <c r="K323" s="159"/>
      <c r="L323" s="159"/>
    </row>
    <row r="324" spans="2:12">
      <c r="B324" s="159"/>
      <c r="C324" s="159"/>
      <c r="D324" s="159"/>
      <c r="E324" s="159"/>
      <c r="F324" s="159"/>
      <c r="G324" s="159"/>
      <c r="H324" s="159"/>
      <c r="I324" s="159"/>
      <c r="J324" s="159"/>
      <c r="K324" s="159"/>
      <c r="L324" s="159"/>
    </row>
    <row r="325" spans="2:12">
      <c r="B325" s="159"/>
      <c r="C325" s="159"/>
      <c r="D325" s="159"/>
      <c r="E325" s="159"/>
      <c r="F325" s="159"/>
      <c r="G325" s="159"/>
      <c r="H325" s="159"/>
      <c r="I325" s="159"/>
      <c r="J325" s="159"/>
      <c r="K325" s="159"/>
      <c r="L325" s="159"/>
    </row>
    <row r="326" spans="2:12">
      <c r="B326" s="159"/>
      <c r="C326" s="159"/>
      <c r="D326" s="159"/>
      <c r="E326" s="159"/>
      <c r="F326" s="159"/>
      <c r="G326" s="159"/>
      <c r="H326" s="159"/>
      <c r="I326" s="159"/>
      <c r="J326" s="159"/>
      <c r="K326" s="159"/>
      <c r="L326" s="159"/>
    </row>
    <row r="327" spans="2:12">
      <c r="B327" s="159"/>
      <c r="C327" s="159"/>
      <c r="D327" s="159"/>
      <c r="E327" s="159"/>
      <c r="F327" s="159"/>
      <c r="G327" s="159"/>
      <c r="H327" s="159"/>
      <c r="I327" s="159"/>
      <c r="J327" s="159"/>
      <c r="K327" s="159"/>
      <c r="L327" s="159"/>
    </row>
    <row r="328" spans="2:12">
      <c r="B328" s="159"/>
      <c r="C328" s="159"/>
      <c r="D328" s="159"/>
      <c r="E328" s="159"/>
      <c r="F328" s="159"/>
      <c r="G328" s="159"/>
      <c r="H328" s="159"/>
      <c r="I328" s="159"/>
      <c r="J328" s="159"/>
      <c r="K328" s="159"/>
      <c r="L328" s="159"/>
    </row>
    <row r="329" spans="2:12">
      <c r="B329" s="159"/>
      <c r="C329" s="159"/>
      <c r="D329" s="159"/>
      <c r="E329" s="159"/>
      <c r="F329" s="159"/>
      <c r="G329" s="159"/>
      <c r="H329" s="159"/>
      <c r="I329" s="159"/>
      <c r="J329" s="159"/>
      <c r="K329" s="159"/>
      <c r="L329" s="159"/>
    </row>
    <row r="330" spans="2:12">
      <c r="B330" s="159"/>
      <c r="C330" s="159"/>
      <c r="D330" s="159"/>
      <c r="E330" s="159"/>
      <c r="F330" s="159"/>
      <c r="G330" s="159"/>
      <c r="H330" s="159"/>
      <c r="I330" s="159"/>
      <c r="J330" s="159"/>
      <c r="K330" s="159"/>
      <c r="L330" s="159"/>
    </row>
    <row r="331" spans="2:12">
      <c r="B331" s="159"/>
      <c r="C331" s="159"/>
      <c r="D331" s="159"/>
      <c r="E331" s="159"/>
      <c r="F331" s="159"/>
      <c r="G331" s="159"/>
      <c r="H331" s="159"/>
      <c r="I331" s="159"/>
      <c r="J331" s="159"/>
      <c r="K331" s="159"/>
      <c r="L331" s="159"/>
    </row>
    <row r="332" spans="2:12">
      <c r="B332" s="159"/>
      <c r="C332" s="159"/>
      <c r="D332" s="159"/>
      <c r="E332" s="159"/>
      <c r="F332" s="159"/>
      <c r="G332" s="159"/>
      <c r="H332" s="159"/>
      <c r="I332" s="159"/>
      <c r="J332" s="159"/>
      <c r="K332" s="159"/>
      <c r="L332" s="159"/>
    </row>
    <row r="333" spans="2:12">
      <c r="B333" s="159"/>
      <c r="C333" s="159"/>
      <c r="D333" s="159"/>
      <c r="E333" s="159"/>
      <c r="F333" s="159"/>
      <c r="G333" s="159"/>
      <c r="H333" s="159"/>
      <c r="I333" s="159"/>
      <c r="J333" s="159"/>
      <c r="K333" s="159"/>
      <c r="L333" s="159"/>
    </row>
    <row r="334" spans="2:12">
      <c r="B334" s="159"/>
      <c r="C334" s="159"/>
      <c r="D334" s="159"/>
      <c r="E334" s="159"/>
      <c r="F334" s="159"/>
      <c r="G334" s="159"/>
      <c r="H334" s="159"/>
      <c r="I334" s="159"/>
      <c r="J334" s="159"/>
      <c r="K334" s="159"/>
      <c r="L334" s="159"/>
    </row>
    <row r="335" spans="2:12">
      <c r="B335" s="159"/>
      <c r="C335" s="159"/>
      <c r="D335" s="159"/>
      <c r="E335" s="159"/>
      <c r="F335" s="159"/>
      <c r="G335" s="159"/>
      <c r="H335" s="159"/>
      <c r="I335" s="159"/>
      <c r="J335" s="159"/>
      <c r="K335" s="159"/>
      <c r="L335" s="159"/>
    </row>
    <row r="336" spans="2:12">
      <c r="B336" s="159"/>
      <c r="C336" s="159"/>
      <c r="D336" s="159"/>
      <c r="E336" s="159"/>
      <c r="F336" s="159"/>
      <c r="G336" s="159"/>
      <c r="H336" s="159"/>
      <c r="I336" s="159"/>
      <c r="J336" s="159"/>
      <c r="K336" s="159"/>
      <c r="L336" s="159"/>
    </row>
    <row r="337" spans="2:12">
      <c r="B337" s="159"/>
      <c r="C337" s="159"/>
      <c r="D337" s="159"/>
      <c r="E337" s="159"/>
      <c r="F337" s="159"/>
      <c r="G337" s="159"/>
      <c r="H337" s="159"/>
      <c r="I337" s="159"/>
      <c r="J337" s="159"/>
      <c r="K337" s="159"/>
      <c r="L337" s="159"/>
    </row>
    <row r="338" spans="2:12">
      <c r="B338" s="159"/>
      <c r="C338" s="159"/>
      <c r="D338" s="159"/>
      <c r="E338" s="159"/>
      <c r="F338" s="159"/>
      <c r="G338" s="159"/>
      <c r="H338" s="159"/>
      <c r="I338" s="159"/>
      <c r="J338" s="159"/>
      <c r="K338" s="159"/>
      <c r="L338" s="159"/>
    </row>
    <row r="339" spans="2:12">
      <c r="B339" s="159"/>
      <c r="C339" s="159"/>
      <c r="D339" s="159"/>
      <c r="E339" s="159"/>
      <c r="F339" s="159"/>
      <c r="G339" s="159"/>
      <c r="H339" s="159"/>
      <c r="I339" s="159"/>
      <c r="J339" s="159"/>
      <c r="K339" s="159"/>
      <c r="L339" s="159"/>
    </row>
    <row r="340" spans="2:12">
      <c r="B340" s="159"/>
      <c r="C340" s="159"/>
      <c r="D340" s="159"/>
      <c r="E340" s="159"/>
      <c r="F340" s="159"/>
      <c r="G340" s="159"/>
      <c r="H340" s="159"/>
      <c r="I340" s="159"/>
      <c r="J340" s="159"/>
      <c r="K340" s="159"/>
      <c r="L340" s="159"/>
    </row>
    <row r="341" spans="2:12">
      <c r="B341" s="159"/>
      <c r="C341" s="159"/>
      <c r="D341" s="159"/>
      <c r="E341" s="159"/>
      <c r="F341" s="159"/>
      <c r="G341" s="159"/>
      <c r="H341" s="159"/>
      <c r="I341" s="159"/>
      <c r="J341" s="159"/>
      <c r="K341" s="159"/>
      <c r="L341" s="159"/>
    </row>
    <row r="342" spans="2:12">
      <c r="B342" s="159"/>
      <c r="C342" s="159"/>
      <c r="D342" s="159"/>
      <c r="E342" s="159"/>
      <c r="F342" s="159"/>
      <c r="G342" s="159"/>
      <c r="H342" s="159"/>
      <c r="I342" s="159"/>
      <c r="J342" s="159"/>
      <c r="K342" s="159"/>
      <c r="L342" s="159"/>
    </row>
    <row r="343" spans="2:12">
      <c r="B343" s="159"/>
      <c r="C343" s="159"/>
      <c r="D343" s="159"/>
      <c r="E343" s="159"/>
      <c r="F343" s="159"/>
      <c r="G343" s="159"/>
      <c r="H343" s="159"/>
      <c r="I343" s="159"/>
      <c r="J343" s="159"/>
      <c r="K343" s="159"/>
      <c r="L343" s="159"/>
    </row>
    <row r="344" spans="2:12">
      <c r="B344" s="159"/>
      <c r="C344" s="159"/>
      <c r="D344" s="159"/>
      <c r="E344" s="159"/>
      <c r="F344" s="159"/>
      <c r="G344" s="159"/>
      <c r="H344" s="159"/>
      <c r="I344" s="159"/>
      <c r="J344" s="159"/>
      <c r="K344" s="159"/>
      <c r="L344" s="159"/>
    </row>
    <row r="345" spans="2:12">
      <c r="B345" s="159"/>
      <c r="C345" s="159"/>
      <c r="D345" s="159"/>
      <c r="E345" s="159"/>
      <c r="F345" s="159"/>
      <c r="G345" s="159"/>
      <c r="H345" s="159"/>
      <c r="I345" s="159"/>
      <c r="J345" s="159"/>
      <c r="K345" s="159"/>
      <c r="L345" s="159"/>
    </row>
    <row r="346" spans="2:12">
      <c r="B346" s="159"/>
      <c r="C346" s="159"/>
      <c r="D346" s="159"/>
      <c r="E346" s="159"/>
      <c r="F346" s="159"/>
      <c r="G346" s="159"/>
      <c r="H346" s="159"/>
      <c r="I346" s="159"/>
      <c r="J346" s="159"/>
      <c r="K346" s="159"/>
      <c r="L346" s="159"/>
    </row>
    <row r="347" spans="2:12">
      <c r="B347" s="159"/>
      <c r="C347" s="159"/>
      <c r="D347" s="159"/>
      <c r="E347" s="159"/>
      <c r="F347" s="159"/>
      <c r="G347" s="159"/>
      <c r="H347" s="159"/>
      <c r="I347" s="159"/>
      <c r="J347" s="159"/>
      <c r="K347" s="159"/>
      <c r="L347" s="159"/>
    </row>
    <row r="348" spans="2:12">
      <c r="B348" s="159"/>
      <c r="C348" s="159"/>
      <c r="D348" s="159"/>
      <c r="E348" s="159"/>
      <c r="F348" s="159"/>
      <c r="G348" s="159"/>
      <c r="H348" s="159"/>
      <c r="I348" s="159"/>
      <c r="J348" s="159"/>
      <c r="K348" s="159"/>
      <c r="L348" s="159"/>
    </row>
    <row r="349" spans="2:12">
      <c r="B349" s="159"/>
      <c r="C349" s="159"/>
      <c r="D349" s="159"/>
      <c r="E349" s="159"/>
      <c r="F349" s="159"/>
      <c r="G349" s="159"/>
      <c r="H349" s="159"/>
      <c r="I349" s="159"/>
      <c r="J349" s="159"/>
      <c r="K349" s="159"/>
      <c r="L349" s="159"/>
    </row>
    <row r="350" spans="2:12">
      <c r="B350" s="159"/>
      <c r="C350" s="159"/>
      <c r="D350" s="159"/>
      <c r="E350" s="159"/>
      <c r="F350" s="159"/>
      <c r="G350" s="159"/>
      <c r="H350" s="159"/>
      <c r="I350" s="159"/>
      <c r="J350" s="159"/>
      <c r="K350" s="159"/>
      <c r="L350" s="159"/>
    </row>
    <row r="351" spans="2:12">
      <c r="B351" s="159"/>
      <c r="C351" s="159"/>
      <c r="D351" s="159"/>
      <c r="E351" s="159"/>
      <c r="F351" s="159"/>
      <c r="G351" s="159"/>
      <c r="H351" s="159"/>
      <c r="I351" s="159"/>
      <c r="J351" s="159"/>
      <c r="K351" s="159"/>
      <c r="L351" s="159"/>
    </row>
    <row r="352" spans="2:12">
      <c r="B352" s="159"/>
      <c r="C352" s="159"/>
      <c r="D352" s="159"/>
      <c r="E352" s="159"/>
      <c r="F352" s="159"/>
      <c r="G352" s="159"/>
      <c r="H352" s="159"/>
      <c r="I352" s="159"/>
      <c r="J352" s="159"/>
      <c r="K352" s="159"/>
      <c r="L352" s="159"/>
    </row>
    <row r="353" spans="2:12">
      <c r="B353" s="159"/>
      <c r="C353" s="159"/>
      <c r="D353" s="159"/>
      <c r="E353" s="159"/>
      <c r="F353" s="159"/>
      <c r="G353" s="159"/>
      <c r="H353" s="159"/>
      <c r="I353" s="159"/>
      <c r="J353" s="159"/>
      <c r="K353" s="159"/>
      <c r="L353" s="159"/>
    </row>
    <row r="354" spans="2:12">
      <c r="B354" s="159"/>
      <c r="C354" s="159"/>
      <c r="D354" s="159"/>
      <c r="E354" s="159"/>
      <c r="F354" s="159"/>
      <c r="G354" s="159"/>
      <c r="H354" s="159"/>
      <c r="I354" s="159"/>
      <c r="J354" s="159"/>
      <c r="K354" s="159"/>
      <c r="L354" s="159"/>
    </row>
    <row r="355" spans="2:12">
      <c r="B355" s="159"/>
      <c r="C355" s="159"/>
      <c r="D355" s="159"/>
      <c r="E355" s="159"/>
      <c r="F355" s="159"/>
      <c r="G355" s="159"/>
      <c r="H355" s="159"/>
      <c r="I355" s="159"/>
      <c r="J355" s="159"/>
      <c r="K355" s="159"/>
      <c r="L355" s="159"/>
    </row>
    <row r="356" spans="2:12">
      <c r="B356" s="159"/>
      <c r="C356" s="159"/>
      <c r="D356" s="159"/>
      <c r="E356" s="159"/>
      <c r="F356" s="159"/>
      <c r="G356" s="159"/>
      <c r="H356" s="159"/>
      <c r="I356" s="159"/>
      <c r="J356" s="159"/>
      <c r="K356" s="159"/>
      <c r="L356" s="159"/>
    </row>
    <row r="357" spans="2:12">
      <c r="B357" s="159"/>
      <c r="C357" s="159"/>
      <c r="D357" s="159"/>
      <c r="E357" s="159"/>
      <c r="F357" s="159"/>
      <c r="G357" s="159"/>
      <c r="H357" s="159"/>
      <c r="I357" s="159"/>
      <c r="J357" s="159"/>
      <c r="K357" s="159"/>
      <c r="L357" s="159"/>
    </row>
    <row r="358" spans="2:12">
      <c r="B358" s="159"/>
      <c r="C358" s="159"/>
      <c r="D358" s="159"/>
      <c r="E358" s="159"/>
      <c r="F358" s="159"/>
      <c r="G358" s="159"/>
      <c r="H358" s="159"/>
      <c r="I358" s="159"/>
      <c r="J358" s="159"/>
      <c r="K358" s="159"/>
      <c r="L358" s="159"/>
    </row>
    <row r="359" spans="2:12">
      <c r="B359" s="159"/>
      <c r="C359" s="159"/>
      <c r="D359" s="159"/>
      <c r="E359" s="159"/>
      <c r="F359" s="159"/>
      <c r="G359" s="159"/>
      <c r="H359" s="159"/>
      <c r="I359" s="159"/>
      <c r="J359" s="159"/>
      <c r="K359" s="159"/>
      <c r="L359" s="159"/>
    </row>
    <row r="360" spans="2:12">
      <c r="B360" s="159"/>
      <c r="C360" s="159"/>
      <c r="D360" s="159"/>
      <c r="E360" s="159"/>
      <c r="F360" s="159"/>
      <c r="G360" s="159"/>
      <c r="H360" s="159"/>
      <c r="I360" s="159"/>
      <c r="J360" s="159"/>
      <c r="K360" s="159"/>
      <c r="L360" s="159"/>
    </row>
    <row r="361" spans="2:12">
      <c r="B361" s="159"/>
      <c r="C361" s="159"/>
      <c r="D361" s="159"/>
      <c r="E361" s="159"/>
      <c r="F361" s="159"/>
      <c r="G361" s="159"/>
      <c r="H361" s="159"/>
      <c r="I361" s="159"/>
      <c r="J361" s="159"/>
      <c r="K361" s="159"/>
      <c r="L361" s="159"/>
    </row>
    <row r="362" spans="2:12">
      <c r="B362" s="159"/>
      <c r="C362" s="159"/>
      <c r="D362" s="159"/>
      <c r="E362" s="159"/>
      <c r="F362" s="159"/>
      <c r="G362" s="159"/>
      <c r="H362" s="159"/>
      <c r="I362" s="159"/>
      <c r="J362" s="159"/>
      <c r="K362" s="159"/>
      <c r="L362" s="159"/>
    </row>
    <row r="363" spans="2:12">
      <c r="B363" s="159"/>
      <c r="C363" s="159"/>
      <c r="D363" s="159"/>
      <c r="E363" s="159"/>
      <c r="F363" s="159"/>
      <c r="G363" s="159"/>
      <c r="H363" s="159"/>
      <c r="I363" s="159"/>
      <c r="J363" s="159"/>
      <c r="K363" s="159"/>
      <c r="L363" s="159"/>
    </row>
    <row r="364" spans="2:12">
      <c r="B364" s="159"/>
      <c r="C364" s="159"/>
      <c r="D364" s="159"/>
      <c r="E364" s="159"/>
      <c r="F364" s="159"/>
      <c r="G364" s="159"/>
      <c r="H364" s="159"/>
      <c r="I364" s="159"/>
      <c r="J364" s="159"/>
      <c r="K364" s="159"/>
      <c r="L364" s="159"/>
    </row>
    <row r="365" spans="2:12">
      <c r="B365" s="159"/>
      <c r="C365" s="159"/>
      <c r="D365" s="159"/>
      <c r="E365" s="159"/>
      <c r="F365" s="159"/>
      <c r="G365" s="159"/>
      <c r="H365" s="159"/>
      <c r="I365" s="159"/>
      <c r="J365" s="159"/>
      <c r="K365" s="159"/>
      <c r="L365" s="159"/>
    </row>
    <row r="366" spans="2:12">
      <c r="B366" s="159"/>
      <c r="C366" s="159"/>
      <c r="D366" s="159"/>
      <c r="E366" s="159"/>
      <c r="F366" s="159"/>
      <c r="G366" s="159"/>
      <c r="H366" s="159"/>
      <c r="I366" s="159"/>
      <c r="J366" s="159"/>
      <c r="K366" s="159"/>
      <c r="L366" s="159"/>
    </row>
    <row r="367" spans="2:12">
      <c r="B367" s="159"/>
      <c r="C367" s="159"/>
      <c r="D367" s="159"/>
      <c r="E367" s="159"/>
      <c r="F367" s="159"/>
      <c r="G367" s="159"/>
      <c r="H367" s="159"/>
      <c r="I367" s="159"/>
      <c r="J367" s="159"/>
      <c r="K367" s="159"/>
      <c r="L367" s="159"/>
    </row>
    <row r="368" spans="2:12">
      <c r="B368" s="159"/>
      <c r="C368" s="159"/>
      <c r="D368" s="159"/>
      <c r="E368" s="159"/>
      <c r="F368" s="159"/>
      <c r="G368" s="159"/>
      <c r="H368" s="159"/>
      <c r="I368" s="159"/>
      <c r="J368" s="159"/>
      <c r="K368" s="159"/>
      <c r="L368" s="159"/>
    </row>
    <row r="369" spans="2:12">
      <c r="B369" s="159"/>
      <c r="C369" s="159"/>
      <c r="D369" s="159"/>
      <c r="E369" s="159"/>
      <c r="F369" s="159"/>
      <c r="G369" s="159"/>
      <c r="H369" s="159"/>
      <c r="I369" s="159"/>
      <c r="J369" s="159"/>
      <c r="K369" s="159"/>
      <c r="L369" s="159"/>
    </row>
    <row r="370" spans="2:12">
      <c r="B370" s="159"/>
      <c r="C370" s="159"/>
      <c r="D370" s="159"/>
      <c r="E370" s="159"/>
      <c r="F370" s="159"/>
      <c r="G370" s="159"/>
      <c r="H370" s="159"/>
      <c r="I370" s="159"/>
      <c r="J370" s="159"/>
      <c r="K370" s="159"/>
      <c r="L370" s="159"/>
    </row>
    <row r="371" spans="2:12">
      <c r="B371" s="159"/>
      <c r="C371" s="159"/>
      <c r="D371" s="159"/>
      <c r="E371" s="159"/>
      <c r="F371" s="159"/>
      <c r="G371" s="159"/>
      <c r="H371" s="159"/>
      <c r="I371" s="159"/>
      <c r="J371" s="159"/>
      <c r="K371" s="159"/>
      <c r="L371" s="159"/>
    </row>
    <row r="372" spans="2:12">
      <c r="B372" s="159"/>
      <c r="C372" s="159"/>
      <c r="D372" s="159"/>
      <c r="E372" s="159"/>
      <c r="F372" s="159"/>
      <c r="G372" s="159"/>
      <c r="H372" s="159"/>
      <c r="I372" s="159"/>
      <c r="J372" s="159"/>
      <c r="K372" s="159"/>
      <c r="L372" s="159"/>
    </row>
    <row r="373" spans="2:12">
      <c r="B373" s="159"/>
      <c r="C373" s="159"/>
      <c r="D373" s="159"/>
      <c r="E373" s="159"/>
      <c r="F373" s="159"/>
      <c r="G373" s="159"/>
      <c r="H373" s="159"/>
      <c r="I373" s="159"/>
      <c r="J373" s="159"/>
      <c r="K373" s="159"/>
      <c r="L373" s="159"/>
    </row>
    <row r="374" spans="2:12">
      <c r="B374" s="159"/>
      <c r="C374" s="159"/>
      <c r="D374" s="159"/>
      <c r="E374" s="159"/>
      <c r="F374" s="159"/>
      <c r="G374" s="159"/>
      <c r="H374" s="159"/>
      <c r="I374" s="159"/>
      <c r="J374" s="159"/>
      <c r="K374" s="159"/>
      <c r="L374" s="159"/>
    </row>
    <row r="375" spans="2:12">
      <c r="B375" s="159"/>
      <c r="C375" s="159"/>
      <c r="D375" s="159"/>
      <c r="E375" s="159"/>
      <c r="F375" s="159"/>
      <c r="G375" s="159"/>
      <c r="H375" s="159"/>
      <c r="I375" s="159"/>
      <c r="J375" s="159"/>
      <c r="K375" s="159"/>
      <c r="L375" s="159"/>
    </row>
    <row r="376" spans="2:12">
      <c r="B376" s="159"/>
      <c r="C376" s="159"/>
      <c r="D376" s="159"/>
      <c r="E376" s="159"/>
      <c r="F376" s="159"/>
      <c r="G376" s="159"/>
      <c r="H376" s="159"/>
      <c r="I376" s="159"/>
      <c r="J376" s="159"/>
      <c r="K376" s="159"/>
      <c r="L376" s="159"/>
    </row>
    <row r="377" spans="2:12">
      <c r="B377" s="159"/>
      <c r="C377" s="159"/>
      <c r="D377" s="159"/>
      <c r="E377" s="159"/>
      <c r="F377" s="159"/>
      <c r="G377" s="159"/>
      <c r="H377" s="159"/>
      <c r="I377" s="159"/>
      <c r="J377" s="159"/>
      <c r="K377" s="159"/>
      <c r="L377" s="159"/>
    </row>
    <row r="378" spans="2:12">
      <c r="B378" s="159"/>
      <c r="C378" s="159"/>
      <c r="D378" s="159"/>
      <c r="E378" s="159"/>
      <c r="F378" s="159"/>
      <c r="G378" s="159"/>
      <c r="H378" s="159"/>
      <c r="I378" s="159"/>
      <c r="J378" s="159"/>
      <c r="K378" s="159"/>
      <c r="L378" s="159"/>
    </row>
    <row r="379" spans="2:12">
      <c r="B379" s="159"/>
      <c r="C379" s="159"/>
      <c r="D379" s="159"/>
      <c r="E379" s="159"/>
      <c r="F379" s="159"/>
      <c r="G379" s="159"/>
      <c r="H379" s="159"/>
      <c r="I379" s="159"/>
      <c r="J379" s="159"/>
      <c r="K379" s="159"/>
      <c r="L379" s="159"/>
    </row>
    <row r="380" spans="2:12">
      <c r="B380" s="159"/>
      <c r="C380" s="159"/>
      <c r="D380" s="159"/>
      <c r="E380" s="159"/>
      <c r="F380" s="159"/>
      <c r="G380" s="159"/>
      <c r="H380" s="159"/>
      <c r="I380" s="159"/>
      <c r="J380" s="159"/>
      <c r="K380" s="159"/>
      <c r="L380" s="159"/>
    </row>
    <row r="381" spans="2:12">
      <c r="B381" s="159"/>
      <c r="C381" s="159"/>
      <c r="D381" s="159"/>
      <c r="E381" s="159"/>
      <c r="F381" s="159"/>
      <c r="G381" s="159"/>
      <c r="H381" s="159"/>
      <c r="I381" s="159"/>
      <c r="J381" s="159"/>
      <c r="K381" s="159"/>
      <c r="L381" s="159"/>
    </row>
    <row r="382" spans="2:12">
      <c r="B382" s="159"/>
      <c r="C382" s="159"/>
      <c r="D382" s="159"/>
      <c r="E382" s="159"/>
      <c r="F382" s="159"/>
      <c r="G382" s="159"/>
      <c r="H382" s="159"/>
      <c r="I382" s="159"/>
      <c r="J382" s="159"/>
      <c r="K382" s="159"/>
      <c r="L382" s="159"/>
    </row>
    <row r="383" spans="2:12">
      <c r="B383" s="159"/>
      <c r="C383" s="159"/>
      <c r="D383" s="159"/>
      <c r="E383" s="159"/>
      <c r="F383" s="159"/>
      <c r="G383" s="159"/>
      <c r="H383" s="159"/>
      <c r="I383" s="159"/>
      <c r="J383" s="159"/>
      <c r="K383" s="159"/>
      <c r="L383" s="159"/>
    </row>
    <row r="384" spans="2:12">
      <c r="B384" s="159"/>
      <c r="C384" s="159"/>
      <c r="D384" s="159"/>
      <c r="E384" s="159"/>
      <c r="F384" s="159"/>
      <c r="G384" s="159"/>
      <c r="H384" s="159"/>
      <c r="I384" s="159"/>
      <c r="J384" s="159"/>
      <c r="K384" s="159"/>
      <c r="L384" s="159"/>
    </row>
    <row r="385" spans="2:12">
      <c r="B385" s="159"/>
      <c r="C385" s="159"/>
      <c r="D385" s="159"/>
      <c r="E385" s="159"/>
      <c r="F385" s="159"/>
      <c r="G385" s="159"/>
      <c r="H385" s="159"/>
      <c r="I385" s="159"/>
      <c r="J385" s="159"/>
      <c r="K385" s="159"/>
      <c r="L385" s="159"/>
    </row>
    <row r="386" spans="2:12">
      <c r="B386" s="159"/>
      <c r="C386" s="159"/>
      <c r="D386" s="159"/>
      <c r="E386" s="159"/>
      <c r="F386" s="159"/>
      <c r="G386" s="159"/>
      <c r="H386" s="159"/>
      <c r="I386" s="159"/>
      <c r="J386" s="159"/>
      <c r="K386" s="159"/>
      <c r="L386" s="159"/>
    </row>
    <row r="387" spans="2:12">
      <c r="B387" s="159"/>
      <c r="C387" s="159"/>
      <c r="D387" s="159"/>
      <c r="E387" s="159"/>
      <c r="F387" s="159"/>
      <c r="G387" s="159"/>
      <c r="H387" s="159"/>
      <c r="I387" s="159"/>
      <c r="J387" s="159"/>
      <c r="K387" s="159"/>
      <c r="L387" s="159"/>
    </row>
    <row r="388" spans="2:12">
      <c r="B388" s="159"/>
      <c r="C388" s="159"/>
      <c r="D388" s="159"/>
      <c r="E388" s="159"/>
      <c r="F388" s="159"/>
      <c r="G388" s="159"/>
      <c r="H388" s="159"/>
      <c r="I388" s="159"/>
      <c r="J388" s="159"/>
      <c r="K388" s="159"/>
      <c r="L388" s="159"/>
    </row>
    <row r="389" spans="2:12">
      <c r="B389" s="159"/>
      <c r="C389" s="159"/>
      <c r="D389" s="159"/>
      <c r="E389" s="159"/>
      <c r="F389" s="159"/>
      <c r="G389" s="159"/>
      <c r="H389" s="159"/>
      <c r="I389" s="159"/>
      <c r="J389" s="159"/>
      <c r="K389" s="159"/>
      <c r="L389" s="159"/>
    </row>
    <row r="390" spans="2:12">
      <c r="B390" s="159"/>
      <c r="C390" s="159"/>
      <c r="D390" s="159"/>
      <c r="E390" s="159"/>
      <c r="F390" s="159"/>
      <c r="G390" s="159"/>
      <c r="H390" s="159"/>
      <c r="I390" s="159"/>
      <c r="J390" s="159"/>
      <c r="K390" s="159"/>
      <c r="L390" s="159"/>
    </row>
    <row r="391" spans="2:12">
      <c r="B391" s="159"/>
      <c r="C391" s="159"/>
      <c r="D391" s="159"/>
      <c r="E391" s="159"/>
      <c r="F391" s="159"/>
      <c r="G391" s="159"/>
      <c r="H391" s="159"/>
      <c r="I391" s="159"/>
      <c r="J391" s="159"/>
      <c r="K391" s="159"/>
      <c r="L391" s="159"/>
    </row>
    <row r="392" spans="2:12">
      <c r="B392" s="159"/>
      <c r="C392" s="159"/>
      <c r="D392" s="159"/>
      <c r="E392" s="159"/>
      <c r="F392" s="159"/>
      <c r="G392" s="159"/>
      <c r="H392" s="159"/>
      <c r="I392" s="159"/>
      <c r="J392" s="159"/>
      <c r="K392" s="159"/>
      <c r="L392" s="159"/>
    </row>
    <row r="393" spans="2:12">
      <c r="B393" s="159"/>
      <c r="C393" s="159"/>
      <c r="D393" s="159"/>
      <c r="E393" s="159"/>
      <c r="F393" s="159"/>
      <c r="G393" s="159"/>
      <c r="H393" s="159"/>
      <c r="I393" s="159"/>
      <c r="J393" s="159"/>
      <c r="K393" s="159"/>
      <c r="L393" s="159"/>
    </row>
    <row r="394" spans="2:12">
      <c r="B394" s="159"/>
      <c r="C394" s="159"/>
      <c r="D394" s="159"/>
      <c r="E394" s="159"/>
      <c r="F394" s="159"/>
      <c r="G394" s="159"/>
      <c r="H394" s="159"/>
      <c r="I394" s="159"/>
      <c r="J394" s="159"/>
      <c r="K394" s="159"/>
      <c r="L394" s="159"/>
    </row>
    <row r="395" spans="2:12">
      <c r="B395" s="159"/>
      <c r="C395" s="159"/>
      <c r="D395" s="159"/>
      <c r="E395" s="159"/>
      <c r="F395" s="159"/>
      <c r="G395" s="159"/>
      <c r="H395" s="159"/>
      <c r="I395" s="159"/>
      <c r="J395" s="159"/>
      <c r="K395" s="159"/>
      <c r="L395" s="159"/>
    </row>
    <row r="396" spans="2:12">
      <c r="B396" s="159"/>
      <c r="C396" s="159"/>
      <c r="D396" s="159"/>
      <c r="E396" s="159"/>
      <c r="F396" s="159"/>
      <c r="G396" s="159"/>
      <c r="H396" s="159"/>
      <c r="I396" s="159"/>
      <c r="J396" s="159"/>
      <c r="K396" s="159"/>
      <c r="L396" s="159"/>
    </row>
    <row r="397" spans="2:12">
      <c r="B397" s="159"/>
      <c r="C397" s="159"/>
      <c r="D397" s="159"/>
      <c r="E397" s="159"/>
      <c r="F397" s="159"/>
      <c r="G397" s="159"/>
      <c r="H397" s="159"/>
      <c r="I397" s="159"/>
      <c r="J397" s="159"/>
      <c r="K397" s="159"/>
      <c r="L397" s="159"/>
    </row>
    <row r="398" spans="2:12">
      <c r="B398" s="159"/>
      <c r="C398" s="159"/>
      <c r="D398" s="159"/>
      <c r="E398" s="159"/>
      <c r="F398" s="159"/>
      <c r="G398" s="159"/>
      <c r="H398" s="159"/>
      <c r="I398" s="159"/>
      <c r="J398" s="159"/>
      <c r="K398" s="159"/>
      <c r="L398" s="159"/>
    </row>
    <row r="399" spans="2:12">
      <c r="B399" s="159"/>
      <c r="C399" s="159"/>
      <c r="D399" s="159"/>
      <c r="E399" s="159"/>
      <c r="F399" s="159"/>
      <c r="G399" s="159"/>
      <c r="H399" s="159"/>
      <c r="I399" s="159"/>
      <c r="J399" s="159"/>
      <c r="K399" s="159"/>
      <c r="L399" s="159"/>
    </row>
    <row r="400" spans="2:12">
      <c r="B400" s="159"/>
      <c r="C400" s="159"/>
      <c r="D400" s="159"/>
      <c r="E400" s="159"/>
      <c r="F400" s="159"/>
      <c r="G400" s="159"/>
      <c r="H400" s="159"/>
      <c r="I400" s="159"/>
      <c r="J400" s="159"/>
      <c r="K400" s="159"/>
      <c r="L400" s="159"/>
    </row>
    <row r="401" spans="2:12">
      <c r="B401" s="159"/>
      <c r="C401" s="159"/>
      <c r="D401" s="159"/>
      <c r="E401" s="159"/>
      <c r="F401" s="159"/>
      <c r="G401" s="159"/>
      <c r="H401" s="159"/>
      <c r="I401" s="159"/>
      <c r="J401" s="159"/>
      <c r="K401" s="159"/>
      <c r="L401" s="159"/>
    </row>
    <row r="402" spans="2:12">
      <c r="B402" s="159"/>
      <c r="C402" s="159"/>
      <c r="D402" s="159"/>
      <c r="E402" s="159"/>
      <c r="F402" s="159"/>
      <c r="G402" s="159"/>
      <c r="H402" s="159"/>
      <c r="I402" s="159"/>
      <c r="J402" s="159"/>
      <c r="K402" s="159"/>
      <c r="L402" s="159"/>
    </row>
    <row r="403" spans="2:12">
      <c r="B403" s="159"/>
      <c r="C403" s="159"/>
      <c r="D403" s="159"/>
      <c r="E403" s="159"/>
      <c r="F403" s="159"/>
      <c r="G403" s="159"/>
      <c r="H403" s="159"/>
      <c r="I403" s="159"/>
      <c r="J403" s="159"/>
      <c r="K403" s="159"/>
      <c r="L403" s="159"/>
    </row>
    <row r="404" spans="2:12">
      <c r="B404" s="159"/>
      <c r="C404" s="159"/>
      <c r="D404" s="159"/>
      <c r="E404" s="159"/>
      <c r="F404" s="159"/>
      <c r="G404" s="159"/>
      <c r="H404" s="159"/>
      <c r="I404" s="159"/>
      <c r="J404" s="159"/>
      <c r="K404" s="159"/>
      <c r="L404" s="159"/>
    </row>
    <row r="405" spans="2:12">
      <c r="B405" s="159"/>
      <c r="C405" s="159"/>
      <c r="D405" s="159"/>
      <c r="E405" s="159"/>
      <c r="F405" s="159"/>
      <c r="G405" s="159"/>
      <c r="H405" s="159"/>
      <c r="I405" s="159"/>
      <c r="J405" s="159"/>
      <c r="K405" s="159"/>
      <c r="L405" s="159"/>
    </row>
    <row r="406" spans="2:12">
      <c r="B406" s="159"/>
      <c r="C406" s="159"/>
      <c r="D406" s="159"/>
      <c r="E406" s="159"/>
      <c r="F406" s="159"/>
      <c r="G406" s="159"/>
      <c r="H406" s="159"/>
      <c r="I406" s="159"/>
      <c r="J406" s="159"/>
      <c r="K406" s="159"/>
      <c r="L406" s="159"/>
    </row>
    <row r="407" spans="2:12">
      <c r="B407" s="159"/>
      <c r="C407" s="159"/>
      <c r="D407" s="159"/>
      <c r="E407" s="159"/>
      <c r="F407" s="159"/>
      <c r="G407" s="159"/>
      <c r="H407" s="159"/>
      <c r="I407" s="159"/>
      <c r="J407" s="159"/>
      <c r="K407" s="159"/>
      <c r="L407" s="159"/>
    </row>
    <row r="408" spans="2:12">
      <c r="B408" s="159"/>
      <c r="C408" s="159"/>
      <c r="D408" s="159"/>
      <c r="E408" s="159"/>
      <c r="F408" s="159"/>
      <c r="G408" s="159"/>
      <c r="H408" s="159"/>
      <c r="I408" s="159"/>
      <c r="J408" s="159"/>
      <c r="K408" s="159"/>
      <c r="L408" s="159"/>
    </row>
    <row r="409" spans="2:12">
      <c r="B409" s="159"/>
      <c r="C409" s="159"/>
      <c r="D409" s="159"/>
      <c r="E409" s="159"/>
      <c r="F409" s="159"/>
      <c r="G409" s="159"/>
      <c r="H409" s="159"/>
      <c r="I409" s="159"/>
      <c r="J409" s="159"/>
      <c r="K409" s="159"/>
      <c r="L409" s="159"/>
    </row>
    <row r="410" spans="2:12">
      <c r="B410" s="159"/>
      <c r="C410" s="159"/>
      <c r="D410" s="159"/>
      <c r="E410" s="159"/>
      <c r="F410" s="159"/>
      <c r="G410" s="159"/>
      <c r="H410" s="159"/>
      <c r="I410" s="159"/>
      <c r="J410" s="159"/>
      <c r="K410" s="159"/>
      <c r="L410" s="159"/>
    </row>
    <row r="411" spans="2:12">
      <c r="B411" s="159"/>
      <c r="C411" s="159"/>
      <c r="D411" s="159"/>
      <c r="E411" s="159"/>
      <c r="F411" s="159"/>
      <c r="G411" s="159"/>
      <c r="H411" s="159"/>
      <c r="I411" s="159"/>
      <c r="J411" s="159"/>
      <c r="K411" s="159"/>
      <c r="L411" s="159"/>
    </row>
    <row r="412" spans="2:12">
      <c r="B412" s="159"/>
      <c r="C412" s="159"/>
      <c r="D412" s="159"/>
      <c r="E412" s="159"/>
      <c r="F412" s="159"/>
      <c r="G412" s="159"/>
      <c r="H412" s="159"/>
      <c r="I412" s="159"/>
      <c r="J412" s="159"/>
      <c r="K412" s="159"/>
      <c r="L412" s="159"/>
    </row>
    <row r="413" spans="2:12">
      <c r="B413" s="159"/>
      <c r="C413" s="159"/>
      <c r="D413" s="159"/>
      <c r="E413" s="159"/>
      <c r="F413" s="159"/>
      <c r="G413" s="159"/>
      <c r="H413" s="159"/>
      <c r="I413" s="159"/>
      <c r="J413" s="159"/>
      <c r="K413" s="159"/>
      <c r="L413" s="159"/>
    </row>
    <row r="414" spans="2:12">
      <c r="B414" s="159"/>
      <c r="C414" s="159"/>
      <c r="D414" s="159"/>
      <c r="E414" s="159"/>
      <c r="F414" s="159"/>
      <c r="G414" s="159"/>
      <c r="H414" s="159"/>
      <c r="I414" s="159"/>
      <c r="J414" s="159"/>
      <c r="K414" s="159"/>
      <c r="L414" s="159"/>
    </row>
    <row r="415" spans="2:12">
      <c r="B415" s="159"/>
      <c r="C415" s="159"/>
      <c r="D415" s="159"/>
      <c r="E415" s="159"/>
      <c r="F415" s="159"/>
      <c r="G415" s="159"/>
      <c r="H415" s="159"/>
      <c r="I415" s="159"/>
      <c r="J415" s="159"/>
      <c r="K415" s="159"/>
      <c r="L415" s="159"/>
    </row>
    <row r="416" spans="2:12">
      <c r="B416" s="159"/>
      <c r="C416" s="159"/>
      <c r="D416" s="159"/>
      <c r="E416" s="159"/>
      <c r="F416" s="159"/>
      <c r="G416" s="159"/>
      <c r="H416" s="159"/>
      <c r="I416" s="159"/>
      <c r="J416" s="159"/>
      <c r="K416" s="159"/>
      <c r="L416" s="159"/>
    </row>
    <row r="417" spans="2:12">
      <c r="B417" s="159"/>
      <c r="C417" s="159"/>
      <c r="D417" s="159"/>
      <c r="E417" s="159"/>
      <c r="F417" s="159"/>
      <c r="G417" s="159"/>
      <c r="H417" s="159"/>
      <c r="I417" s="159"/>
      <c r="J417" s="159"/>
      <c r="K417" s="159"/>
      <c r="L417" s="159"/>
    </row>
    <row r="418" spans="2:12">
      <c r="B418" s="159"/>
      <c r="C418" s="159"/>
      <c r="D418" s="159"/>
      <c r="E418" s="159"/>
      <c r="F418" s="159"/>
      <c r="G418" s="159"/>
      <c r="H418" s="159"/>
      <c r="I418" s="159"/>
      <c r="J418" s="159"/>
      <c r="K418" s="159"/>
      <c r="L418" s="159"/>
    </row>
    <row r="419" spans="2:12">
      <c r="B419" s="159"/>
      <c r="C419" s="159"/>
      <c r="D419" s="159"/>
      <c r="E419" s="159"/>
      <c r="F419" s="159"/>
      <c r="G419" s="159"/>
      <c r="H419" s="159"/>
      <c r="I419" s="159"/>
      <c r="J419" s="159"/>
      <c r="K419" s="159"/>
      <c r="L419" s="159"/>
    </row>
    <row r="420" spans="2:12">
      <c r="B420" s="159"/>
      <c r="C420" s="159"/>
      <c r="D420" s="159"/>
      <c r="E420" s="159"/>
      <c r="F420" s="159"/>
      <c r="G420" s="159"/>
      <c r="H420" s="159"/>
      <c r="I420" s="159"/>
      <c r="J420" s="159"/>
      <c r="K420" s="159"/>
      <c r="L420" s="159"/>
    </row>
    <row r="421" spans="2:12">
      <c r="B421" s="159"/>
      <c r="C421" s="159"/>
      <c r="D421" s="159"/>
      <c r="E421" s="159"/>
      <c r="F421" s="159"/>
      <c r="G421" s="159"/>
      <c r="H421" s="159"/>
      <c r="I421" s="159"/>
      <c r="J421" s="159"/>
      <c r="K421" s="159"/>
      <c r="L421" s="159"/>
    </row>
    <row r="422" spans="2:12">
      <c r="B422" s="159"/>
      <c r="C422" s="159"/>
      <c r="D422" s="159"/>
      <c r="E422" s="159"/>
      <c r="F422" s="159"/>
      <c r="G422" s="159"/>
      <c r="H422" s="159"/>
      <c r="I422" s="159"/>
      <c r="J422" s="159"/>
      <c r="K422" s="159"/>
      <c r="L422" s="159"/>
    </row>
    <row r="423" spans="2:12">
      <c r="B423" s="159"/>
      <c r="C423" s="159"/>
      <c r="D423" s="159"/>
      <c r="E423" s="159"/>
      <c r="F423" s="159"/>
      <c r="G423" s="159"/>
      <c r="H423" s="159"/>
      <c r="I423" s="159"/>
      <c r="J423" s="159"/>
      <c r="K423" s="159"/>
      <c r="L423" s="159"/>
    </row>
    <row r="424" spans="2:12">
      <c r="B424" s="159"/>
      <c r="C424" s="159"/>
      <c r="D424" s="159"/>
      <c r="E424" s="159"/>
      <c r="F424" s="159"/>
      <c r="G424" s="159"/>
      <c r="H424" s="159"/>
      <c r="I424" s="159"/>
      <c r="J424" s="159"/>
      <c r="K424" s="159"/>
      <c r="L424" s="159"/>
    </row>
    <row r="425" spans="2:12">
      <c r="B425" s="159"/>
      <c r="C425" s="159"/>
      <c r="D425" s="159"/>
      <c r="E425" s="159"/>
      <c r="F425" s="159"/>
      <c r="G425" s="159"/>
      <c r="H425" s="159"/>
      <c r="I425" s="159"/>
      <c r="J425" s="159"/>
      <c r="K425" s="159"/>
      <c r="L425" s="159"/>
    </row>
    <row r="426" spans="2:12">
      <c r="B426" s="159"/>
      <c r="C426" s="159"/>
      <c r="D426" s="159"/>
      <c r="E426" s="159"/>
      <c r="F426" s="159"/>
      <c r="G426" s="159"/>
      <c r="H426" s="159"/>
      <c r="I426" s="159"/>
      <c r="J426" s="159"/>
      <c r="K426" s="159"/>
      <c r="L426" s="159"/>
    </row>
    <row r="427" spans="2:12">
      <c r="B427" s="159"/>
      <c r="C427" s="159"/>
      <c r="D427" s="159"/>
      <c r="E427" s="159"/>
      <c r="F427" s="159"/>
      <c r="G427" s="159"/>
      <c r="H427" s="159"/>
      <c r="I427" s="159"/>
      <c r="J427" s="159"/>
      <c r="K427" s="159"/>
      <c r="L427" s="159"/>
    </row>
    <row r="428" spans="2:12">
      <c r="B428" s="159"/>
      <c r="C428" s="159"/>
      <c r="D428" s="159"/>
      <c r="E428" s="159"/>
      <c r="F428" s="159"/>
      <c r="G428" s="159"/>
      <c r="H428" s="159"/>
      <c r="I428" s="159"/>
      <c r="J428" s="159"/>
      <c r="K428" s="159"/>
      <c r="L428" s="159"/>
    </row>
    <row r="429" spans="2:12">
      <c r="B429" s="159"/>
      <c r="C429" s="159"/>
      <c r="D429" s="159"/>
      <c r="E429" s="159"/>
      <c r="F429" s="159"/>
      <c r="G429" s="159"/>
      <c r="H429" s="159"/>
      <c r="I429" s="159"/>
      <c r="J429" s="159"/>
      <c r="K429" s="159"/>
      <c r="L429" s="159"/>
    </row>
    <row r="430" spans="2:12">
      <c r="B430" s="159"/>
      <c r="C430" s="159"/>
      <c r="D430" s="159"/>
      <c r="E430" s="159"/>
      <c r="F430" s="159"/>
      <c r="G430" s="159"/>
      <c r="H430" s="159"/>
      <c r="I430" s="159"/>
      <c r="J430" s="159"/>
      <c r="K430" s="159"/>
      <c r="L430" s="159"/>
    </row>
    <row r="431" spans="2:12">
      <c r="B431" s="159"/>
      <c r="C431" s="159"/>
      <c r="D431" s="159"/>
      <c r="E431" s="159"/>
      <c r="F431" s="159"/>
      <c r="G431" s="159"/>
      <c r="H431" s="159"/>
      <c r="I431" s="159"/>
      <c r="J431" s="159"/>
      <c r="K431" s="159"/>
      <c r="L431" s="159"/>
    </row>
    <row r="432" spans="2:12">
      <c r="B432" s="159"/>
      <c r="C432" s="159"/>
      <c r="D432" s="159"/>
      <c r="E432" s="159"/>
      <c r="F432" s="159"/>
      <c r="G432" s="159"/>
      <c r="H432" s="159"/>
      <c r="I432" s="159"/>
      <c r="J432" s="159"/>
      <c r="K432" s="159"/>
      <c r="L432" s="159"/>
    </row>
    <row r="433" spans="2:12">
      <c r="B433" s="159"/>
      <c r="C433" s="159"/>
      <c r="D433" s="159"/>
      <c r="E433" s="159"/>
      <c r="F433" s="159"/>
      <c r="G433" s="159"/>
      <c r="H433" s="159"/>
      <c r="I433" s="159"/>
      <c r="J433" s="159"/>
      <c r="K433" s="159"/>
      <c r="L433" s="159"/>
    </row>
    <row r="434" spans="2:12">
      <c r="B434" s="159"/>
      <c r="C434" s="159"/>
      <c r="D434" s="159"/>
      <c r="E434" s="159"/>
      <c r="F434" s="159"/>
      <c r="G434" s="159"/>
      <c r="H434" s="159"/>
      <c r="I434" s="159"/>
      <c r="J434" s="159"/>
      <c r="K434" s="159"/>
      <c r="L434" s="159"/>
    </row>
    <row r="435" spans="2:12">
      <c r="B435" s="159"/>
      <c r="C435" s="159"/>
      <c r="D435" s="159"/>
      <c r="E435" s="159"/>
      <c r="F435" s="159"/>
      <c r="G435" s="159"/>
      <c r="H435" s="159"/>
      <c r="I435" s="159"/>
      <c r="J435" s="159"/>
      <c r="K435" s="159"/>
      <c r="L435" s="159"/>
    </row>
    <row r="436" spans="2:12">
      <c r="B436" s="159"/>
      <c r="C436" s="159"/>
      <c r="D436" s="159"/>
      <c r="E436" s="159"/>
      <c r="F436" s="159"/>
      <c r="G436" s="159"/>
      <c r="H436" s="159"/>
      <c r="I436" s="159"/>
      <c r="J436" s="159"/>
      <c r="K436" s="159"/>
      <c r="L436" s="159"/>
    </row>
    <row r="437" spans="2:12">
      <c r="B437" s="159"/>
      <c r="C437" s="159"/>
      <c r="D437" s="159"/>
      <c r="E437" s="159"/>
      <c r="F437" s="159"/>
      <c r="G437" s="159"/>
      <c r="H437" s="159"/>
      <c r="I437" s="159"/>
      <c r="J437" s="159"/>
      <c r="K437" s="159"/>
      <c r="L437" s="159"/>
    </row>
    <row r="438" spans="2:12">
      <c r="B438" s="159"/>
      <c r="C438" s="159"/>
      <c r="D438" s="159"/>
      <c r="E438" s="159"/>
      <c r="F438" s="159"/>
      <c r="G438" s="159"/>
      <c r="H438" s="159"/>
      <c r="I438" s="159"/>
      <c r="J438" s="159"/>
      <c r="K438" s="159"/>
      <c r="L438" s="159"/>
    </row>
    <row r="439" spans="2:12">
      <c r="B439" s="159"/>
      <c r="C439" s="159"/>
      <c r="D439" s="159"/>
      <c r="E439" s="159"/>
      <c r="F439" s="159"/>
      <c r="G439" s="159"/>
      <c r="H439" s="159"/>
      <c r="I439" s="159"/>
      <c r="J439" s="159"/>
      <c r="K439" s="159"/>
      <c r="L439" s="159"/>
    </row>
    <row r="440" spans="2:12">
      <c r="B440" s="159"/>
      <c r="C440" s="159"/>
      <c r="D440" s="159"/>
      <c r="E440" s="159"/>
      <c r="F440" s="159"/>
      <c r="G440" s="159"/>
      <c r="H440" s="159"/>
      <c r="I440" s="159"/>
      <c r="J440" s="159"/>
      <c r="K440" s="159"/>
      <c r="L440" s="159"/>
    </row>
    <row r="441" spans="2:12">
      <c r="B441" s="159"/>
      <c r="C441" s="159"/>
      <c r="D441" s="159"/>
      <c r="E441" s="159"/>
      <c r="F441" s="159"/>
      <c r="G441" s="159"/>
      <c r="H441" s="159"/>
      <c r="I441" s="159"/>
      <c r="J441" s="159"/>
      <c r="K441" s="159"/>
      <c r="L441" s="159"/>
    </row>
    <row r="442" spans="2:12">
      <c r="B442" s="159"/>
      <c r="C442" s="159"/>
      <c r="D442" s="159"/>
      <c r="E442" s="159"/>
      <c r="F442" s="159"/>
      <c r="G442" s="159"/>
      <c r="H442" s="159"/>
      <c r="I442" s="159"/>
      <c r="J442" s="159"/>
      <c r="K442" s="159"/>
      <c r="L442" s="159"/>
    </row>
    <row r="443" spans="2:12">
      <c r="B443" s="159"/>
      <c r="C443" s="159"/>
      <c r="D443" s="159"/>
      <c r="E443" s="159"/>
      <c r="F443" s="159"/>
      <c r="G443" s="159"/>
      <c r="H443" s="159"/>
      <c r="I443" s="159"/>
      <c r="J443" s="159"/>
      <c r="K443" s="159"/>
      <c r="L443" s="159"/>
    </row>
    <row r="444" spans="2:12">
      <c r="B444" s="159"/>
      <c r="C444" s="159"/>
      <c r="D444" s="159"/>
      <c r="E444" s="159"/>
      <c r="F444" s="159"/>
      <c r="G444" s="159"/>
      <c r="H444" s="159"/>
      <c r="I444" s="159"/>
      <c r="J444" s="159"/>
      <c r="K444" s="159"/>
      <c r="L444" s="159"/>
    </row>
    <row r="445" spans="2:12">
      <c r="B445" s="159"/>
      <c r="C445" s="159"/>
      <c r="D445" s="159"/>
      <c r="E445" s="159"/>
      <c r="F445" s="159"/>
      <c r="G445" s="159"/>
      <c r="H445" s="159"/>
      <c r="I445" s="159"/>
      <c r="J445" s="159"/>
      <c r="K445" s="159"/>
      <c r="L445" s="159"/>
    </row>
    <row r="446" spans="2:12">
      <c r="B446" s="159"/>
      <c r="C446" s="159"/>
      <c r="D446" s="159"/>
      <c r="E446" s="159"/>
      <c r="F446" s="159"/>
      <c r="G446" s="159"/>
      <c r="H446" s="159"/>
      <c r="I446" s="159"/>
      <c r="J446" s="159"/>
      <c r="K446" s="159"/>
      <c r="L446" s="159"/>
    </row>
    <row r="447" spans="2:12">
      <c r="B447" s="159"/>
      <c r="C447" s="159"/>
      <c r="D447" s="159"/>
      <c r="E447" s="159"/>
      <c r="F447" s="159"/>
      <c r="G447" s="159"/>
      <c r="H447" s="159"/>
      <c r="I447" s="159"/>
      <c r="J447" s="159"/>
      <c r="K447" s="159"/>
      <c r="L447" s="159"/>
    </row>
    <row r="448" spans="2:12">
      <c r="B448" s="159"/>
      <c r="C448" s="159"/>
      <c r="D448" s="159"/>
      <c r="E448" s="159"/>
      <c r="F448" s="159"/>
      <c r="G448" s="159"/>
      <c r="H448" s="159"/>
      <c r="I448" s="159"/>
      <c r="J448" s="159"/>
      <c r="K448" s="159"/>
      <c r="L448" s="159"/>
    </row>
    <row r="449" spans="2:12">
      <c r="B449" s="159"/>
      <c r="C449" s="159"/>
      <c r="D449" s="159"/>
      <c r="E449" s="159"/>
      <c r="F449" s="159"/>
      <c r="G449" s="159"/>
      <c r="H449" s="159"/>
      <c r="I449" s="159"/>
      <c r="J449" s="159"/>
      <c r="K449" s="159"/>
      <c r="L449" s="159"/>
    </row>
    <row r="450" spans="2:12">
      <c r="B450" s="159"/>
      <c r="C450" s="159"/>
      <c r="D450" s="159"/>
      <c r="E450" s="159"/>
      <c r="F450" s="159"/>
      <c r="G450" s="159"/>
      <c r="H450" s="159"/>
      <c r="I450" s="159"/>
      <c r="J450" s="159"/>
      <c r="K450" s="159"/>
      <c r="L450" s="159"/>
    </row>
    <row r="451" spans="2:12">
      <c r="B451" s="159"/>
      <c r="C451" s="159"/>
      <c r="D451" s="159"/>
      <c r="E451" s="159"/>
      <c r="F451" s="159"/>
      <c r="G451" s="159"/>
      <c r="H451" s="159"/>
      <c r="I451" s="159"/>
      <c r="J451" s="159"/>
      <c r="K451" s="159"/>
      <c r="L451" s="159"/>
    </row>
    <row r="452" spans="2:12">
      <c r="B452" s="159"/>
      <c r="C452" s="159"/>
      <c r="D452" s="159"/>
      <c r="E452" s="159"/>
      <c r="F452" s="159"/>
      <c r="G452" s="159"/>
      <c r="H452" s="159"/>
      <c r="I452" s="159"/>
      <c r="J452" s="159"/>
      <c r="K452" s="159"/>
      <c r="L452" s="159"/>
    </row>
    <row r="453" spans="2:12">
      <c r="B453" s="159"/>
      <c r="C453" s="159"/>
      <c r="D453" s="159"/>
      <c r="E453" s="159"/>
      <c r="F453" s="159"/>
      <c r="G453" s="159"/>
      <c r="H453" s="159"/>
      <c r="I453" s="159"/>
      <c r="J453" s="159"/>
      <c r="K453" s="159"/>
      <c r="L453" s="159"/>
    </row>
    <row r="454" spans="2:12">
      <c r="B454" s="159"/>
      <c r="C454" s="159"/>
      <c r="D454" s="159"/>
      <c r="E454" s="159"/>
      <c r="F454" s="159"/>
      <c r="G454" s="159"/>
      <c r="H454" s="159"/>
      <c r="I454" s="159"/>
      <c r="J454" s="159"/>
      <c r="K454" s="159"/>
      <c r="L454" s="159"/>
    </row>
    <row r="455" spans="2:12">
      <c r="B455" s="159"/>
      <c r="C455" s="159"/>
      <c r="D455" s="159"/>
      <c r="E455" s="159"/>
      <c r="F455" s="159"/>
      <c r="G455" s="159"/>
      <c r="H455" s="159"/>
      <c r="I455" s="159"/>
      <c r="J455" s="159"/>
      <c r="K455" s="159"/>
      <c r="L455" s="159"/>
    </row>
    <row r="456" spans="2:12">
      <c r="B456" s="159"/>
      <c r="C456" s="159"/>
      <c r="D456" s="159"/>
      <c r="E456" s="159"/>
      <c r="F456" s="159"/>
      <c r="G456" s="159"/>
      <c r="H456" s="159"/>
      <c r="I456" s="159"/>
      <c r="J456" s="159"/>
      <c r="K456" s="159"/>
      <c r="L456" s="159"/>
    </row>
    <row r="457" spans="2:12">
      <c r="B457" s="159"/>
      <c r="C457" s="159"/>
      <c r="D457" s="159"/>
      <c r="E457" s="159"/>
      <c r="F457" s="159"/>
      <c r="G457" s="159"/>
      <c r="H457" s="159"/>
      <c r="I457" s="159"/>
      <c r="J457" s="159"/>
      <c r="K457" s="159"/>
      <c r="L457" s="159"/>
    </row>
    <row r="458" spans="2:12">
      <c r="B458" s="159"/>
      <c r="C458" s="159"/>
      <c r="D458" s="159"/>
      <c r="E458" s="159"/>
      <c r="F458" s="159"/>
      <c r="G458" s="159"/>
      <c r="H458" s="159"/>
      <c r="I458" s="159"/>
      <c r="J458" s="159"/>
      <c r="K458" s="159"/>
      <c r="L458" s="159"/>
    </row>
    <row r="459" spans="2:12">
      <c r="B459" s="159"/>
      <c r="C459" s="159"/>
      <c r="D459" s="159"/>
      <c r="E459" s="159"/>
      <c r="F459" s="159"/>
      <c r="G459" s="159"/>
      <c r="H459" s="159"/>
      <c r="I459" s="159"/>
      <c r="J459" s="159"/>
      <c r="K459" s="159"/>
      <c r="L459" s="159"/>
    </row>
    <row r="460" spans="2:12">
      <c r="B460" s="159"/>
      <c r="C460" s="159"/>
      <c r="D460" s="159"/>
      <c r="E460" s="159"/>
      <c r="F460" s="159"/>
      <c r="G460" s="159"/>
      <c r="H460" s="159"/>
      <c r="I460" s="159"/>
      <c r="J460" s="159"/>
      <c r="K460" s="159"/>
      <c r="L460" s="159"/>
    </row>
    <row r="461" spans="2:12">
      <c r="B461" s="159"/>
      <c r="C461" s="159"/>
      <c r="D461" s="159"/>
      <c r="E461" s="159"/>
      <c r="F461" s="159"/>
      <c r="G461" s="159"/>
      <c r="H461" s="159"/>
      <c r="I461" s="159"/>
      <c r="J461" s="159"/>
      <c r="K461" s="159"/>
      <c r="L461" s="159"/>
    </row>
    <row r="462" spans="2:12">
      <c r="B462" s="159"/>
      <c r="C462" s="159"/>
      <c r="D462" s="159"/>
      <c r="E462" s="159"/>
      <c r="F462" s="159"/>
      <c r="G462" s="159"/>
      <c r="H462" s="159"/>
      <c r="I462" s="159"/>
      <c r="J462" s="159"/>
      <c r="K462" s="159"/>
      <c r="L462" s="159"/>
    </row>
    <row r="463" spans="2:12">
      <c r="B463" s="159"/>
      <c r="C463" s="159"/>
      <c r="D463" s="159"/>
      <c r="E463" s="159"/>
      <c r="F463" s="159"/>
      <c r="G463" s="159"/>
      <c r="H463" s="159"/>
      <c r="I463" s="159"/>
      <c r="J463" s="159"/>
      <c r="K463" s="159"/>
      <c r="L463" s="159"/>
    </row>
    <row r="464" spans="2:12">
      <c r="B464" s="159"/>
      <c r="C464" s="159"/>
      <c r="D464" s="159"/>
      <c r="E464" s="159"/>
      <c r="F464" s="159"/>
      <c r="G464" s="159"/>
      <c r="H464" s="159"/>
      <c r="I464" s="159"/>
      <c r="J464" s="159"/>
      <c r="K464" s="159"/>
      <c r="L464" s="159"/>
    </row>
    <row r="465" spans="2:12">
      <c r="B465" s="159"/>
      <c r="C465" s="159"/>
      <c r="D465" s="159"/>
      <c r="E465" s="159"/>
      <c r="F465" s="159"/>
      <c r="G465" s="159"/>
      <c r="H465" s="159"/>
      <c r="I465" s="159"/>
      <c r="J465" s="159"/>
      <c r="K465" s="159"/>
      <c r="L465" s="159"/>
    </row>
    <row r="466" spans="2:12">
      <c r="B466" s="159"/>
      <c r="C466" s="159"/>
      <c r="D466" s="159"/>
      <c r="E466" s="159"/>
      <c r="F466" s="159"/>
      <c r="G466" s="159"/>
      <c r="H466" s="159"/>
      <c r="I466" s="159"/>
      <c r="J466" s="159"/>
      <c r="K466" s="159"/>
      <c r="L466" s="159"/>
    </row>
    <row r="467" spans="2:12">
      <c r="B467" s="159"/>
      <c r="C467" s="159"/>
      <c r="D467" s="159"/>
      <c r="E467" s="159"/>
      <c r="F467" s="159"/>
      <c r="G467" s="159"/>
      <c r="H467" s="159"/>
      <c r="I467" s="159"/>
      <c r="J467" s="159"/>
      <c r="K467" s="159"/>
      <c r="L467" s="159"/>
    </row>
    <row r="468" spans="2:12">
      <c r="B468" s="159"/>
      <c r="C468" s="159"/>
      <c r="D468" s="159"/>
      <c r="E468" s="159"/>
      <c r="F468" s="159"/>
      <c r="G468" s="159"/>
      <c r="H468" s="159"/>
      <c r="I468" s="159"/>
      <c r="J468" s="159"/>
      <c r="K468" s="159"/>
      <c r="L468" s="159"/>
    </row>
    <row r="469" spans="2:12">
      <c r="B469" s="159"/>
      <c r="C469" s="159"/>
      <c r="D469" s="159"/>
      <c r="E469" s="159"/>
      <c r="F469" s="159"/>
      <c r="G469" s="159"/>
      <c r="H469" s="159"/>
      <c r="I469" s="159"/>
      <c r="J469" s="159"/>
      <c r="K469" s="159"/>
      <c r="L469" s="159"/>
    </row>
    <row r="470" spans="2:12">
      <c r="B470" s="159"/>
      <c r="C470" s="159"/>
      <c r="D470" s="159"/>
      <c r="E470" s="159"/>
      <c r="F470" s="159"/>
      <c r="G470" s="159"/>
      <c r="H470" s="159"/>
      <c r="I470" s="159"/>
      <c r="J470" s="159"/>
      <c r="K470" s="159"/>
      <c r="L470" s="159"/>
    </row>
    <row r="471" spans="2:12">
      <c r="B471" s="159"/>
      <c r="C471" s="159"/>
      <c r="D471" s="159"/>
      <c r="E471" s="159"/>
      <c r="F471" s="159"/>
      <c r="G471" s="159"/>
      <c r="H471" s="159"/>
      <c r="I471" s="159"/>
      <c r="J471" s="159"/>
      <c r="K471" s="159"/>
      <c r="L471" s="159"/>
    </row>
    <row r="472" spans="2:12">
      <c r="B472" s="159"/>
      <c r="C472" s="159"/>
      <c r="D472" s="159"/>
      <c r="E472" s="159"/>
      <c r="F472" s="159"/>
      <c r="G472" s="159"/>
      <c r="H472" s="159"/>
      <c r="I472" s="159"/>
      <c r="J472" s="159"/>
      <c r="K472" s="159"/>
      <c r="L472" s="159"/>
    </row>
    <row r="473" spans="2:12">
      <c r="B473" s="159"/>
      <c r="C473" s="159"/>
      <c r="D473" s="159"/>
      <c r="E473" s="159"/>
      <c r="F473" s="159"/>
      <c r="G473" s="159"/>
      <c r="H473" s="159"/>
      <c r="I473" s="159"/>
      <c r="J473" s="159"/>
      <c r="K473" s="159"/>
      <c r="L473" s="159"/>
    </row>
    <row r="474" spans="2:12">
      <c r="B474" s="159"/>
      <c r="C474" s="159"/>
      <c r="D474" s="159"/>
      <c r="E474" s="159"/>
      <c r="F474" s="159"/>
      <c r="G474" s="159"/>
      <c r="H474" s="159"/>
      <c r="I474" s="159"/>
      <c r="J474" s="159"/>
      <c r="K474" s="159"/>
      <c r="L474" s="159"/>
    </row>
    <row r="475" spans="2:12">
      <c r="B475" s="159"/>
      <c r="C475" s="159"/>
      <c r="D475" s="159"/>
      <c r="E475" s="159"/>
      <c r="F475" s="159"/>
      <c r="G475" s="159"/>
      <c r="H475" s="159"/>
      <c r="I475" s="159"/>
      <c r="J475" s="159"/>
      <c r="K475" s="159"/>
      <c r="L475" s="159"/>
    </row>
    <row r="476" spans="2:12">
      <c r="B476" s="159"/>
      <c r="C476" s="159"/>
      <c r="D476" s="159"/>
      <c r="E476" s="159"/>
      <c r="F476" s="159"/>
      <c r="G476" s="159"/>
      <c r="H476" s="159"/>
      <c r="I476" s="159"/>
      <c r="J476" s="159"/>
      <c r="K476" s="159"/>
      <c r="L476" s="159"/>
    </row>
    <row r="477" spans="2:12">
      <c r="B477" s="159"/>
      <c r="C477" s="159"/>
      <c r="D477" s="159"/>
      <c r="E477" s="159"/>
      <c r="F477" s="159"/>
      <c r="G477" s="159"/>
      <c r="H477" s="159"/>
      <c r="I477" s="159"/>
      <c r="J477" s="159"/>
      <c r="K477" s="159"/>
      <c r="L477" s="159"/>
    </row>
    <row r="478" spans="2:12">
      <c r="B478" s="159"/>
      <c r="C478" s="159"/>
      <c r="D478" s="159"/>
      <c r="E478" s="159"/>
      <c r="F478" s="159"/>
      <c r="G478" s="159"/>
      <c r="H478" s="159"/>
      <c r="I478" s="159"/>
      <c r="J478" s="159"/>
      <c r="K478" s="159"/>
      <c r="L478" s="159"/>
    </row>
    <row r="479" spans="2:12">
      <c r="B479" s="159"/>
      <c r="C479" s="159"/>
      <c r="D479" s="159"/>
      <c r="E479" s="159"/>
      <c r="F479" s="159"/>
      <c r="G479" s="159"/>
      <c r="H479" s="159"/>
      <c r="I479" s="159"/>
      <c r="J479" s="159"/>
      <c r="K479" s="159"/>
      <c r="L479" s="159"/>
    </row>
    <row r="480" spans="2:12">
      <c r="B480" s="159"/>
      <c r="C480" s="159"/>
      <c r="D480" s="159"/>
      <c r="E480" s="159"/>
      <c r="F480" s="159"/>
      <c r="G480" s="159"/>
      <c r="H480" s="159"/>
      <c r="I480" s="159"/>
      <c r="J480" s="159"/>
      <c r="K480" s="159"/>
      <c r="L480" s="159"/>
    </row>
    <row r="481" spans="2:12">
      <c r="B481" s="159"/>
      <c r="C481" s="159"/>
      <c r="D481" s="159"/>
      <c r="E481" s="159"/>
      <c r="F481" s="159"/>
      <c r="G481" s="159"/>
      <c r="H481" s="159"/>
      <c r="I481" s="159"/>
      <c r="J481" s="159"/>
      <c r="K481" s="159"/>
      <c r="L481" s="159"/>
    </row>
    <row r="482" spans="2:12">
      <c r="B482" s="159"/>
      <c r="C482" s="159"/>
      <c r="D482" s="159"/>
      <c r="E482" s="159"/>
      <c r="F482" s="159"/>
      <c r="G482" s="159"/>
      <c r="H482" s="159"/>
      <c r="I482" s="159"/>
      <c r="J482" s="159"/>
      <c r="K482" s="159"/>
      <c r="L482" s="159"/>
    </row>
    <row r="483" spans="2:12">
      <c r="B483" s="159"/>
      <c r="C483" s="159"/>
      <c r="D483" s="159"/>
      <c r="E483" s="159"/>
      <c r="F483" s="159"/>
      <c r="G483" s="159"/>
      <c r="H483" s="159"/>
      <c r="I483" s="159"/>
      <c r="J483" s="159"/>
      <c r="K483" s="159"/>
      <c r="L483" s="159"/>
    </row>
    <row r="484" spans="2:12">
      <c r="B484" s="159"/>
      <c r="C484" s="159"/>
      <c r="D484" s="159"/>
      <c r="E484" s="159"/>
      <c r="F484" s="159"/>
      <c r="G484" s="159"/>
      <c r="H484" s="159"/>
      <c r="I484" s="159"/>
      <c r="J484" s="159"/>
      <c r="K484" s="159"/>
      <c r="L484" s="159"/>
    </row>
    <row r="485" spans="2:12">
      <c r="B485" s="159"/>
      <c r="C485" s="159"/>
      <c r="D485" s="159"/>
      <c r="E485" s="159"/>
      <c r="F485" s="159"/>
      <c r="G485" s="159"/>
      <c r="H485" s="159"/>
      <c r="I485" s="159"/>
      <c r="J485" s="159"/>
      <c r="K485" s="159"/>
      <c r="L485" s="159"/>
    </row>
    <row r="486" spans="2:12">
      <c r="B486" s="159"/>
      <c r="C486" s="159"/>
      <c r="D486" s="159"/>
      <c r="E486" s="159"/>
      <c r="F486" s="159"/>
      <c r="G486" s="159"/>
      <c r="H486" s="159"/>
      <c r="I486" s="159"/>
      <c r="J486" s="159"/>
      <c r="K486" s="159"/>
      <c r="L486" s="159"/>
    </row>
    <row r="487" spans="2:12">
      <c r="B487" s="159"/>
      <c r="C487" s="159"/>
      <c r="D487" s="159"/>
      <c r="E487" s="159"/>
      <c r="F487" s="159"/>
      <c r="G487" s="159"/>
      <c r="H487" s="159"/>
      <c r="I487" s="159"/>
      <c r="J487" s="159"/>
      <c r="K487" s="159"/>
      <c r="L487" s="159"/>
    </row>
    <row r="488" spans="2:12">
      <c r="B488" s="159"/>
      <c r="C488" s="159"/>
      <c r="D488" s="159"/>
      <c r="E488" s="159"/>
      <c r="F488" s="159"/>
      <c r="G488" s="159"/>
      <c r="H488" s="159"/>
      <c r="I488" s="159"/>
      <c r="J488" s="159"/>
      <c r="K488" s="159"/>
      <c r="L488" s="159"/>
    </row>
    <row r="489" spans="2:12">
      <c r="B489" s="159"/>
      <c r="C489" s="159"/>
      <c r="D489" s="159"/>
      <c r="E489" s="159"/>
      <c r="F489" s="159"/>
      <c r="G489" s="159"/>
      <c r="H489" s="159"/>
      <c r="I489" s="159"/>
      <c r="J489" s="159"/>
      <c r="K489" s="159"/>
      <c r="L489" s="159"/>
    </row>
    <row r="490" spans="2:12">
      <c r="B490" s="159"/>
      <c r="C490" s="159"/>
      <c r="D490" s="159"/>
      <c r="E490" s="159"/>
      <c r="F490" s="159"/>
      <c r="G490" s="159"/>
      <c r="H490" s="159"/>
      <c r="I490" s="159"/>
      <c r="J490" s="159"/>
      <c r="K490" s="159"/>
      <c r="L490" s="159"/>
    </row>
    <row r="491" spans="2:12">
      <c r="B491" s="159"/>
      <c r="C491" s="159"/>
      <c r="D491" s="159"/>
      <c r="E491" s="159"/>
      <c r="F491" s="159"/>
      <c r="G491" s="159"/>
      <c r="H491" s="159"/>
      <c r="I491" s="159"/>
      <c r="J491" s="159"/>
      <c r="K491" s="159"/>
      <c r="L491" s="159"/>
    </row>
    <row r="492" spans="2:12">
      <c r="B492" s="159"/>
      <c r="C492" s="159"/>
      <c r="D492" s="159"/>
      <c r="E492" s="159"/>
      <c r="F492" s="159"/>
      <c r="G492" s="159"/>
      <c r="H492" s="159"/>
      <c r="I492" s="159"/>
      <c r="J492" s="159"/>
      <c r="K492" s="159"/>
      <c r="L492" s="159"/>
    </row>
    <row r="493" spans="2:12">
      <c r="B493" s="159"/>
      <c r="C493" s="159"/>
      <c r="D493" s="159"/>
      <c r="E493" s="159"/>
      <c r="F493" s="159"/>
      <c r="G493" s="159"/>
      <c r="H493" s="159"/>
      <c r="I493" s="159"/>
      <c r="J493" s="159"/>
      <c r="K493" s="159"/>
      <c r="L493" s="159"/>
    </row>
    <row r="494" spans="2:12">
      <c r="B494" s="159"/>
      <c r="C494" s="159"/>
      <c r="D494" s="159"/>
      <c r="E494" s="159"/>
      <c r="F494" s="159"/>
      <c r="G494" s="159"/>
      <c r="H494" s="159"/>
      <c r="I494" s="159"/>
      <c r="J494" s="159"/>
      <c r="K494" s="159"/>
      <c r="L494" s="159"/>
    </row>
    <row r="495" spans="2:12">
      <c r="B495" s="159"/>
      <c r="C495" s="159"/>
      <c r="D495" s="159"/>
      <c r="E495" s="159"/>
      <c r="F495" s="159"/>
      <c r="G495" s="159"/>
      <c r="H495" s="159"/>
      <c r="I495" s="159"/>
      <c r="J495" s="159"/>
      <c r="K495" s="159"/>
      <c r="L495" s="159"/>
    </row>
    <row r="496" spans="2:12">
      <c r="B496" s="159"/>
      <c r="C496" s="159"/>
      <c r="D496" s="159"/>
      <c r="E496" s="159"/>
      <c r="F496" s="159"/>
      <c r="G496" s="159"/>
      <c r="H496" s="159"/>
      <c r="I496" s="159"/>
      <c r="J496" s="159"/>
      <c r="K496" s="159"/>
      <c r="L496" s="159"/>
    </row>
    <row r="497" spans="2:12">
      <c r="B497" s="159"/>
      <c r="C497" s="159"/>
      <c r="D497" s="159"/>
      <c r="E497" s="159"/>
      <c r="F497" s="159"/>
      <c r="G497" s="159"/>
      <c r="H497" s="159"/>
      <c r="I497" s="159"/>
      <c r="J497" s="159"/>
      <c r="K497" s="159"/>
      <c r="L497" s="159"/>
    </row>
    <row r="498" spans="2:12">
      <c r="B498" s="159"/>
      <c r="C498" s="159"/>
      <c r="D498" s="159"/>
      <c r="E498" s="159"/>
      <c r="F498" s="159"/>
      <c r="G498" s="159"/>
      <c r="H498" s="159"/>
      <c r="I498" s="159"/>
      <c r="J498" s="159"/>
      <c r="K498" s="159"/>
      <c r="L498" s="159"/>
    </row>
    <row r="499" spans="2:12">
      <c r="B499" s="159"/>
      <c r="C499" s="159"/>
      <c r="D499" s="159"/>
      <c r="E499" s="159"/>
      <c r="F499" s="159"/>
      <c r="G499" s="159"/>
      <c r="H499" s="159"/>
      <c r="I499" s="159"/>
      <c r="J499" s="159"/>
      <c r="K499" s="159"/>
      <c r="L499" s="159"/>
    </row>
    <row r="500" spans="2:12">
      <c r="B500" s="159"/>
      <c r="C500" s="159"/>
      <c r="D500" s="159"/>
      <c r="E500" s="159"/>
      <c r="F500" s="159"/>
      <c r="G500" s="159"/>
      <c r="H500" s="159"/>
      <c r="I500" s="159"/>
      <c r="J500" s="159"/>
      <c r="K500" s="159"/>
      <c r="L500" s="159"/>
    </row>
    <row r="501" spans="2:12">
      <c r="B501" s="159"/>
      <c r="C501" s="159"/>
      <c r="D501" s="159"/>
      <c r="E501" s="159"/>
      <c r="F501" s="159"/>
      <c r="G501" s="159"/>
      <c r="H501" s="159"/>
      <c r="I501" s="159"/>
      <c r="J501" s="159"/>
      <c r="K501" s="159"/>
      <c r="L501" s="159"/>
    </row>
    <row r="502" spans="2:12">
      <c r="B502" s="159"/>
      <c r="C502" s="159"/>
      <c r="D502" s="159"/>
      <c r="E502" s="159"/>
      <c r="F502" s="159"/>
      <c r="G502" s="159"/>
      <c r="H502" s="159"/>
      <c r="I502" s="159"/>
      <c r="J502" s="159"/>
      <c r="K502" s="159"/>
      <c r="L502" s="159"/>
    </row>
    <row r="503" spans="2:12">
      <c r="B503" s="159"/>
      <c r="C503" s="159"/>
      <c r="D503" s="159"/>
      <c r="E503" s="159"/>
      <c r="F503" s="159"/>
      <c r="G503" s="159"/>
      <c r="H503" s="159"/>
      <c r="I503" s="159"/>
      <c r="J503" s="159"/>
      <c r="K503" s="159"/>
      <c r="L503" s="159"/>
    </row>
    <row r="504" spans="2:12">
      <c r="B504" s="159"/>
      <c r="C504" s="159"/>
      <c r="D504" s="159"/>
      <c r="E504" s="159"/>
      <c r="F504" s="159"/>
      <c r="G504" s="159"/>
      <c r="H504" s="159"/>
      <c r="I504" s="159"/>
      <c r="J504" s="159"/>
      <c r="K504" s="159"/>
      <c r="L504" s="159"/>
    </row>
    <row r="505" spans="2:12">
      <c r="B505" s="159"/>
      <c r="C505" s="159"/>
      <c r="D505" s="159"/>
      <c r="E505" s="159"/>
      <c r="F505" s="159"/>
      <c r="G505" s="159"/>
      <c r="H505" s="159"/>
      <c r="I505" s="159"/>
      <c r="J505" s="159"/>
      <c r="K505" s="159"/>
      <c r="L505" s="159"/>
    </row>
    <row r="506" spans="2:12">
      <c r="B506" s="159"/>
      <c r="C506" s="159"/>
      <c r="D506" s="159"/>
      <c r="E506" s="159"/>
      <c r="F506" s="159"/>
      <c r="G506" s="159"/>
      <c r="H506" s="159"/>
      <c r="I506" s="159"/>
      <c r="J506" s="159"/>
      <c r="K506" s="159"/>
      <c r="L506" s="159"/>
    </row>
    <row r="507" spans="2:12">
      <c r="B507" s="159"/>
      <c r="C507" s="159"/>
      <c r="D507" s="159"/>
      <c r="E507" s="159"/>
      <c r="F507" s="159"/>
      <c r="G507" s="159"/>
      <c r="H507" s="159"/>
      <c r="I507" s="159"/>
      <c r="J507" s="159"/>
      <c r="K507" s="159"/>
      <c r="L507" s="159"/>
    </row>
    <row r="508" spans="2:12">
      <c r="B508" s="159"/>
      <c r="C508" s="159"/>
      <c r="D508" s="159"/>
      <c r="E508" s="159"/>
      <c r="F508" s="159"/>
      <c r="G508" s="159"/>
      <c r="H508" s="159"/>
      <c r="I508" s="159"/>
      <c r="J508" s="159"/>
      <c r="K508" s="159"/>
      <c r="L508" s="159"/>
    </row>
    <row r="509" spans="2:12">
      <c r="B509" s="159"/>
      <c r="C509" s="159"/>
      <c r="D509" s="159"/>
      <c r="E509" s="159"/>
      <c r="F509" s="159"/>
      <c r="G509" s="159"/>
      <c r="H509" s="159"/>
      <c r="I509" s="159"/>
      <c r="J509" s="159"/>
      <c r="K509" s="159"/>
      <c r="L509" s="159"/>
    </row>
    <row r="510" spans="2:12">
      <c r="B510" s="159"/>
      <c r="C510" s="159"/>
      <c r="D510" s="159"/>
      <c r="E510" s="159"/>
      <c r="F510" s="159"/>
      <c r="G510" s="159"/>
      <c r="H510" s="159"/>
      <c r="I510" s="159"/>
      <c r="J510" s="159"/>
      <c r="K510" s="159"/>
      <c r="L510" s="159"/>
    </row>
    <row r="511" spans="2:12">
      <c r="B511" s="159"/>
      <c r="C511" s="159"/>
      <c r="D511" s="159"/>
      <c r="E511" s="159"/>
      <c r="F511" s="159"/>
      <c r="G511" s="159"/>
      <c r="H511" s="159"/>
      <c r="I511" s="159"/>
      <c r="J511" s="159"/>
      <c r="K511" s="159"/>
      <c r="L511" s="159"/>
    </row>
    <row r="512" spans="2:12">
      <c r="B512" s="159"/>
      <c r="C512" s="159"/>
      <c r="D512" s="159"/>
      <c r="E512" s="159"/>
      <c r="F512" s="159"/>
      <c r="G512" s="159"/>
      <c r="H512" s="159"/>
      <c r="I512" s="159"/>
      <c r="J512" s="159"/>
      <c r="K512" s="159"/>
      <c r="L512" s="159"/>
    </row>
    <row r="513" spans="2:12">
      <c r="B513" s="159"/>
      <c r="C513" s="159"/>
      <c r="D513" s="159"/>
      <c r="E513" s="159"/>
      <c r="F513" s="159"/>
      <c r="G513" s="159"/>
      <c r="H513" s="159"/>
      <c r="I513" s="159"/>
      <c r="J513" s="159"/>
      <c r="K513" s="159"/>
      <c r="L513" s="159"/>
    </row>
    <row r="514" spans="2:12">
      <c r="B514" s="159"/>
      <c r="C514" s="159"/>
      <c r="D514" s="159"/>
      <c r="E514" s="159"/>
      <c r="F514" s="159"/>
      <c r="G514" s="159"/>
      <c r="H514" s="159"/>
      <c r="I514" s="159"/>
      <c r="J514" s="159"/>
      <c r="K514" s="159"/>
      <c r="L514" s="159"/>
    </row>
    <row r="515" spans="2:12">
      <c r="B515" s="159"/>
      <c r="C515" s="159"/>
      <c r="D515" s="159"/>
      <c r="E515" s="159"/>
      <c r="F515" s="159"/>
      <c r="G515" s="159"/>
      <c r="H515" s="159"/>
      <c r="I515" s="159"/>
      <c r="J515" s="159"/>
      <c r="K515" s="159"/>
      <c r="L515" s="159"/>
    </row>
    <row r="516" spans="2:12">
      <c r="B516" s="159"/>
      <c r="C516" s="159"/>
      <c r="D516" s="159"/>
      <c r="E516" s="159"/>
      <c r="F516" s="159"/>
      <c r="G516" s="159"/>
      <c r="H516" s="159"/>
      <c r="I516" s="159"/>
      <c r="J516" s="159"/>
      <c r="K516" s="159"/>
      <c r="L516" s="159"/>
    </row>
    <row r="517" spans="2:12">
      <c r="B517" s="159"/>
      <c r="C517" s="159"/>
      <c r="D517" s="159"/>
      <c r="E517" s="159"/>
      <c r="F517" s="159"/>
      <c r="G517" s="159"/>
      <c r="H517" s="159"/>
      <c r="I517" s="159"/>
      <c r="J517" s="159"/>
      <c r="K517" s="159"/>
      <c r="L517" s="159"/>
    </row>
    <row r="518" spans="2:12">
      <c r="B518" s="159"/>
      <c r="C518" s="159"/>
      <c r="D518" s="159"/>
      <c r="E518" s="159"/>
      <c r="F518" s="159"/>
      <c r="G518" s="159"/>
      <c r="H518" s="159"/>
      <c r="I518" s="159"/>
      <c r="J518" s="159"/>
      <c r="K518" s="159"/>
      <c r="L518" s="159"/>
    </row>
    <row r="519" spans="2:12">
      <c r="B519" s="159"/>
      <c r="C519" s="159"/>
      <c r="D519" s="159"/>
      <c r="E519" s="159"/>
      <c r="F519" s="159"/>
      <c r="G519" s="159"/>
      <c r="H519" s="159"/>
      <c r="I519" s="159"/>
      <c r="J519" s="159"/>
      <c r="K519" s="159"/>
      <c r="L519" s="159"/>
    </row>
    <row r="520" spans="2:12">
      <c r="B520" s="159"/>
      <c r="C520" s="159"/>
      <c r="D520" s="159"/>
      <c r="E520" s="159"/>
      <c r="F520" s="159"/>
      <c r="G520" s="159"/>
      <c r="H520" s="159"/>
      <c r="I520" s="159"/>
      <c r="J520" s="159"/>
      <c r="K520" s="159"/>
      <c r="L520" s="159"/>
    </row>
    <row r="521" spans="2:12">
      <c r="B521" s="159"/>
      <c r="C521" s="159"/>
      <c r="D521" s="159"/>
      <c r="E521" s="159"/>
      <c r="F521" s="159"/>
      <c r="G521" s="159"/>
      <c r="H521" s="159"/>
      <c r="I521" s="159"/>
      <c r="J521" s="159"/>
      <c r="K521" s="159"/>
      <c r="L521" s="159"/>
    </row>
    <row r="522" spans="2:12">
      <c r="B522" s="159"/>
      <c r="C522" s="159"/>
      <c r="D522" s="159"/>
      <c r="E522" s="159"/>
      <c r="F522" s="159"/>
      <c r="G522" s="159"/>
      <c r="H522" s="159"/>
      <c r="I522" s="159"/>
      <c r="J522" s="159"/>
      <c r="K522" s="159"/>
      <c r="L522" s="159"/>
    </row>
    <row r="523" spans="2:12">
      <c r="B523" s="159"/>
      <c r="C523" s="159"/>
      <c r="D523" s="159"/>
      <c r="E523" s="159"/>
      <c r="F523" s="159"/>
      <c r="G523" s="159"/>
      <c r="H523" s="159"/>
      <c r="I523" s="159"/>
      <c r="J523" s="159"/>
      <c r="K523" s="159"/>
      <c r="L523" s="159"/>
    </row>
    <row r="524" spans="2:12">
      <c r="B524" s="159"/>
      <c r="C524" s="159"/>
      <c r="D524" s="159"/>
      <c r="E524" s="159"/>
      <c r="F524" s="159"/>
      <c r="G524" s="159"/>
      <c r="H524" s="159"/>
      <c r="I524" s="159"/>
      <c r="J524" s="159"/>
      <c r="K524" s="159"/>
      <c r="L524" s="159"/>
    </row>
    <row r="525" spans="2:12">
      <c r="B525" s="159"/>
      <c r="C525" s="159"/>
      <c r="D525" s="159"/>
      <c r="E525" s="159"/>
      <c r="F525" s="159"/>
      <c r="G525" s="159"/>
      <c r="H525" s="159"/>
      <c r="I525" s="159"/>
      <c r="J525" s="159"/>
      <c r="K525" s="159"/>
      <c r="L525" s="159"/>
    </row>
    <row r="526" spans="2:12">
      <c r="B526" s="159"/>
      <c r="C526" s="159"/>
      <c r="D526" s="159"/>
      <c r="E526" s="159"/>
      <c r="F526" s="159"/>
      <c r="G526" s="159"/>
      <c r="H526" s="159"/>
      <c r="I526" s="159"/>
      <c r="J526" s="159"/>
      <c r="K526" s="159"/>
      <c r="L526" s="159"/>
    </row>
    <row r="527" spans="2:12">
      <c r="B527" s="159"/>
      <c r="C527" s="159"/>
      <c r="D527" s="159"/>
      <c r="E527" s="159"/>
      <c r="F527" s="159"/>
      <c r="G527" s="159"/>
      <c r="H527" s="159"/>
      <c r="I527" s="159"/>
      <c r="J527" s="159"/>
      <c r="K527" s="159"/>
      <c r="L527" s="159"/>
    </row>
    <row r="528" spans="2:12">
      <c r="B528" s="159"/>
      <c r="C528" s="159"/>
      <c r="D528" s="159"/>
      <c r="E528" s="159"/>
      <c r="F528" s="159"/>
      <c r="G528" s="159"/>
      <c r="H528" s="159"/>
      <c r="I528" s="159"/>
      <c r="J528" s="159"/>
      <c r="K528" s="159"/>
      <c r="L528" s="159"/>
    </row>
    <row r="529" spans="2:12">
      <c r="B529" s="159"/>
      <c r="C529" s="159"/>
      <c r="D529" s="159"/>
      <c r="E529" s="159"/>
      <c r="F529" s="159"/>
      <c r="G529" s="159"/>
      <c r="H529" s="159"/>
      <c r="I529" s="159"/>
      <c r="J529" s="159"/>
      <c r="K529" s="159"/>
      <c r="L529" s="159"/>
    </row>
    <row r="530" spans="2:12">
      <c r="B530" s="159"/>
      <c r="C530" s="159"/>
      <c r="D530" s="159"/>
      <c r="E530" s="159"/>
      <c r="F530" s="159"/>
      <c r="G530" s="159"/>
      <c r="H530" s="159"/>
      <c r="I530" s="159"/>
      <c r="J530" s="159"/>
      <c r="K530" s="159"/>
      <c r="L530" s="159"/>
    </row>
    <row r="531" spans="2:12">
      <c r="B531" s="159"/>
      <c r="C531" s="159"/>
      <c r="D531" s="159"/>
      <c r="E531" s="159"/>
      <c r="F531" s="159"/>
      <c r="G531" s="159"/>
      <c r="H531" s="159"/>
      <c r="I531" s="159"/>
      <c r="J531" s="159"/>
      <c r="K531" s="159"/>
      <c r="L531" s="159"/>
    </row>
    <row r="532" spans="2:12">
      <c r="B532" s="159"/>
      <c r="C532" s="159"/>
      <c r="D532" s="159"/>
      <c r="E532" s="159"/>
      <c r="F532" s="159"/>
      <c r="G532" s="159"/>
      <c r="H532" s="159"/>
      <c r="I532" s="159"/>
      <c r="J532" s="159"/>
      <c r="K532" s="159"/>
      <c r="L532" s="159"/>
    </row>
    <row r="533" spans="2:12">
      <c r="B533" s="159"/>
      <c r="C533" s="159"/>
      <c r="D533" s="159"/>
      <c r="E533" s="159"/>
      <c r="F533" s="159"/>
      <c r="G533" s="159"/>
      <c r="H533" s="159"/>
      <c r="I533" s="159"/>
      <c r="J533" s="159"/>
      <c r="K533" s="159"/>
      <c r="L533" s="159"/>
    </row>
    <row r="534" spans="2:12">
      <c r="B534" s="159"/>
      <c r="C534" s="159"/>
      <c r="D534" s="159"/>
      <c r="E534" s="159"/>
      <c r="F534" s="159"/>
      <c r="G534" s="159"/>
      <c r="H534" s="159"/>
      <c r="I534" s="159"/>
      <c r="J534" s="159"/>
      <c r="K534" s="159"/>
      <c r="L534" s="159"/>
    </row>
    <row r="535" spans="2:12">
      <c r="B535" s="159"/>
      <c r="C535" s="159"/>
      <c r="D535" s="159"/>
      <c r="E535" s="159"/>
      <c r="F535" s="159"/>
      <c r="G535" s="159"/>
      <c r="H535" s="159"/>
      <c r="I535" s="159"/>
      <c r="J535" s="159"/>
      <c r="K535" s="159"/>
      <c r="L535" s="159"/>
    </row>
    <row r="536" spans="2:12">
      <c r="B536" s="159"/>
      <c r="C536" s="159"/>
      <c r="D536" s="159"/>
      <c r="E536" s="159"/>
      <c r="F536" s="159"/>
      <c r="G536" s="159"/>
      <c r="H536" s="159"/>
      <c r="I536" s="159"/>
      <c r="J536" s="159"/>
      <c r="K536" s="159"/>
      <c r="L536" s="159"/>
    </row>
    <row r="537" spans="2:12">
      <c r="B537" s="159"/>
      <c r="C537" s="159"/>
      <c r="D537" s="159"/>
      <c r="E537" s="159"/>
      <c r="F537" s="159"/>
      <c r="G537" s="159"/>
      <c r="H537" s="159"/>
      <c r="I537" s="159"/>
      <c r="J537" s="159"/>
      <c r="K537" s="159"/>
      <c r="L537" s="159"/>
    </row>
    <row r="538" spans="2:12">
      <c r="B538" s="159"/>
      <c r="C538" s="159"/>
      <c r="D538" s="159"/>
      <c r="E538" s="159"/>
      <c r="F538" s="159"/>
      <c r="G538" s="159"/>
      <c r="H538" s="159"/>
      <c r="I538" s="159"/>
      <c r="J538" s="159"/>
      <c r="K538" s="159"/>
      <c r="L538" s="159"/>
    </row>
    <row r="539" spans="2:12">
      <c r="B539" s="159"/>
      <c r="C539" s="159"/>
      <c r="D539" s="159"/>
      <c r="E539" s="159"/>
      <c r="F539" s="159"/>
      <c r="G539" s="159"/>
      <c r="H539" s="159"/>
      <c r="I539" s="159"/>
      <c r="J539" s="159"/>
      <c r="K539" s="159"/>
      <c r="L539" s="159"/>
    </row>
    <row r="540" spans="2:12">
      <c r="B540" s="159"/>
      <c r="C540" s="159"/>
      <c r="D540" s="159"/>
      <c r="E540" s="159"/>
      <c r="F540" s="159"/>
      <c r="G540" s="159"/>
      <c r="H540" s="159"/>
      <c r="I540" s="159"/>
      <c r="J540" s="159"/>
      <c r="K540" s="159"/>
      <c r="L540" s="159"/>
    </row>
    <row r="541" spans="2:12">
      <c r="B541" s="159"/>
      <c r="C541" s="159"/>
      <c r="D541" s="159"/>
      <c r="E541" s="159"/>
      <c r="F541" s="159"/>
      <c r="G541" s="159"/>
      <c r="H541" s="159"/>
      <c r="I541" s="159"/>
      <c r="J541" s="159"/>
      <c r="K541" s="159"/>
      <c r="L541" s="159"/>
    </row>
    <row r="542" spans="2:12">
      <c r="B542" s="159"/>
      <c r="C542" s="159"/>
      <c r="D542" s="159"/>
      <c r="E542" s="159"/>
      <c r="F542" s="159"/>
      <c r="G542" s="159"/>
      <c r="H542" s="159"/>
      <c r="I542" s="159"/>
      <c r="J542" s="159"/>
      <c r="K542" s="159"/>
      <c r="L542" s="159"/>
    </row>
    <row r="543" spans="2:12">
      <c r="B543" s="159"/>
      <c r="C543" s="159"/>
      <c r="D543" s="159"/>
      <c r="E543" s="159"/>
      <c r="F543" s="159"/>
      <c r="G543" s="159"/>
      <c r="H543" s="159"/>
      <c r="I543" s="159"/>
      <c r="J543" s="159"/>
      <c r="K543" s="159"/>
      <c r="L543" s="159"/>
    </row>
    <row r="544" spans="2:12">
      <c r="B544" s="159"/>
      <c r="C544" s="159"/>
      <c r="D544" s="159"/>
      <c r="E544" s="159"/>
      <c r="F544" s="159"/>
      <c r="G544" s="159"/>
      <c r="H544" s="159"/>
      <c r="I544" s="159"/>
      <c r="J544" s="159"/>
      <c r="K544" s="159"/>
      <c r="L544" s="159"/>
    </row>
    <row r="545" spans="2:12">
      <c r="B545" s="159"/>
      <c r="C545" s="159"/>
      <c r="D545" s="159"/>
      <c r="E545" s="159"/>
      <c r="F545" s="159"/>
      <c r="G545" s="159"/>
      <c r="H545" s="159"/>
      <c r="I545" s="159"/>
      <c r="J545" s="159"/>
      <c r="K545" s="159"/>
      <c r="L545" s="159"/>
    </row>
    <row r="546" spans="2:12">
      <c r="B546" s="159"/>
      <c r="C546" s="159"/>
      <c r="D546" s="159"/>
      <c r="E546" s="159"/>
      <c r="F546" s="159"/>
      <c r="G546" s="159"/>
      <c r="H546" s="159"/>
      <c r="I546" s="159"/>
      <c r="J546" s="159"/>
      <c r="K546" s="159"/>
      <c r="L546" s="159"/>
    </row>
    <row r="547" spans="2:12">
      <c r="B547" s="159"/>
      <c r="C547" s="159"/>
      <c r="D547" s="159"/>
      <c r="E547" s="159"/>
      <c r="F547" s="159"/>
      <c r="G547" s="159"/>
      <c r="H547" s="159"/>
      <c r="I547" s="159"/>
      <c r="J547" s="159"/>
      <c r="K547" s="159"/>
      <c r="L547" s="159"/>
    </row>
    <row r="548" spans="2:12">
      <c r="B548" s="159"/>
      <c r="C548" s="159"/>
      <c r="D548" s="159"/>
      <c r="E548" s="159"/>
      <c r="F548" s="159"/>
      <c r="G548" s="159"/>
      <c r="H548" s="159"/>
      <c r="I548" s="159"/>
      <c r="J548" s="159"/>
      <c r="K548" s="159"/>
      <c r="L548" s="159"/>
    </row>
    <row r="549" spans="2:12">
      <c r="B549" s="159"/>
      <c r="C549" s="159"/>
      <c r="D549" s="159"/>
      <c r="E549" s="159"/>
      <c r="F549" s="159"/>
      <c r="G549" s="159"/>
      <c r="H549" s="159"/>
      <c r="I549" s="159"/>
      <c r="J549" s="159"/>
      <c r="K549" s="159"/>
      <c r="L549" s="159"/>
    </row>
    <row r="550" spans="2:12">
      <c r="B550" s="159"/>
      <c r="C550" s="159"/>
      <c r="D550" s="159"/>
      <c r="E550" s="159"/>
      <c r="F550" s="159"/>
      <c r="G550" s="159"/>
      <c r="H550" s="159"/>
      <c r="I550" s="159"/>
      <c r="J550" s="159"/>
      <c r="K550" s="159"/>
      <c r="L550" s="159"/>
    </row>
    <row r="551" spans="2:12">
      <c r="B551" s="159"/>
      <c r="C551" s="159"/>
      <c r="D551" s="159"/>
      <c r="E551" s="159"/>
      <c r="F551" s="159"/>
      <c r="G551" s="159"/>
      <c r="H551" s="159"/>
      <c r="I551" s="159"/>
      <c r="J551" s="159"/>
      <c r="K551" s="159"/>
      <c r="L551" s="159"/>
    </row>
    <row r="552" spans="2:12">
      <c r="B552" s="159"/>
      <c r="C552" s="159"/>
      <c r="D552" s="159"/>
      <c r="E552" s="159"/>
      <c r="F552" s="159"/>
      <c r="G552" s="159"/>
      <c r="H552" s="159"/>
      <c r="I552" s="159"/>
      <c r="J552" s="159"/>
      <c r="K552" s="159"/>
      <c r="L552" s="159"/>
    </row>
    <row r="553" spans="2:12">
      <c r="B553" s="159"/>
      <c r="C553" s="159"/>
      <c r="D553" s="159"/>
      <c r="E553" s="159"/>
      <c r="F553" s="159"/>
      <c r="G553" s="159"/>
      <c r="H553" s="159"/>
      <c r="I553" s="159"/>
      <c r="J553" s="159"/>
      <c r="K553" s="159"/>
      <c r="L553" s="159"/>
    </row>
    <row r="554" spans="2:12">
      <c r="B554" s="159"/>
      <c r="C554" s="159"/>
      <c r="D554" s="159"/>
      <c r="E554" s="159"/>
      <c r="F554" s="159"/>
      <c r="G554" s="159"/>
      <c r="H554" s="159"/>
      <c r="I554" s="159"/>
      <c r="J554" s="159"/>
      <c r="K554" s="159"/>
      <c r="L554" s="159"/>
    </row>
    <row r="555" spans="2:12">
      <c r="B555" s="159"/>
      <c r="C555" s="159"/>
      <c r="D555" s="159"/>
      <c r="E555" s="159"/>
      <c r="F555" s="159"/>
      <c r="G555" s="159"/>
      <c r="H555" s="159"/>
      <c r="I555" s="159"/>
      <c r="J555" s="159"/>
      <c r="K555" s="159"/>
      <c r="L555" s="159"/>
    </row>
    <row r="556" spans="2:12">
      <c r="B556" s="159"/>
      <c r="C556" s="159"/>
      <c r="D556" s="159"/>
      <c r="E556" s="159"/>
      <c r="F556" s="159"/>
      <c r="G556" s="159"/>
      <c r="H556" s="159"/>
      <c r="I556" s="159"/>
      <c r="J556" s="159"/>
      <c r="K556" s="159"/>
      <c r="L556" s="159"/>
    </row>
    <row r="557" spans="2:12">
      <c r="B557" s="159"/>
      <c r="C557" s="159"/>
      <c r="D557" s="159"/>
      <c r="E557" s="159"/>
      <c r="F557" s="159"/>
      <c r="G557" s="159"/>
      <c r="H557" s="159"/>
      <c r="I557" s="159"/>
      <c r="J557" s="159"/>
      <c r="K557" s="159"/>
      <c r="L557" s="159"/>
    </row>
    <row r="558" spans="2:12">
      <c r="B558" s="159"/>
      <c r="C558" s="159"/>
      <c r="D558" s="159"/>
      <c r="E558" s="159"/>
      <c r="F558" s="159"/>
      <c r="G558" s="159"/>
      <c r="H558" s="159"/>
      <c r="I558" s="159"/>
      <c r="J558" s="159"/>
      <c r="K558" s="159"/>
      <c r="L558" s="159"/>
    </row>
    <row r="559" spans="2:12">
      <c r="B559" s="159"/>
      <c r="C559" s="159"/>
      <c r="D559" s="159"/>
      <c r="E559" s="159"/>
      <c r="F559" s="159"/>
      <c r="G559" s="159"/>
      <c r="H559" s="159"/>
      <c r="I559" s="159"/>
      <c r="J559" s="159"/>
      <c r="K559" s="159"/>
      <c r="L559" s="159"/>
    </row>
    <row r="560" spans="2:12">
      <c r="B560" s="159"/>
      <c r="C560" s="159"/>
      <c r="D560" s="159"/>
      <c r="E560" s="159"/>
      <c r="F560" s="159"/>
      <c r="G560" s="159"/>
      <c r="H560" s="159"/>
      <c r="I560" s="159"/>
      <c r="J560" s="159"/>
      <c r="K560" s="159"/>
      <c r="L560" s="159"/>
    </row>
    <row r="561" spans="2:12">
      <c r="B561" s="159"/>
      <c r="C561" s="159"/>
      <c r="D561" s="159"/>
      <c r="E561" s="159"/>
      <c r="F561" s="159"/>
      <c r="G561" s="159"/>
      <c r="H561" s="159"/>
      <c r="I561" s="159"/>
      <c r="J561" s="159"/>
      <c r="K561" s="159"/>
      <c r="L561" s="159"/>
    </row>
    <row r="562" spans="2:12">
      <c r="B562" s="159"/>
      <c r="C562" s="159"/>
      <c r="D562" s="159"/>
      <c r="E562" s="159"/>
      <c r="F562" s="159"/>
      <c r="G562" s="159"/>
      <c r="H562" s="159"/>
      <c r="I562" s="159"/>
      <c r="J562" s="159"/>
      <c r="K562" s="159"/>
      <c r="L562" s="159"/>
    </row>
    <row r="563" spans="2:12">
      <c r="B563" s="159"/>
      <c r="C563" s="159"/>
      <c r="D563" s="159"/>
      <c r="E563" s="159"/>
      <c r="F563" s="159"/>
      <c r="G563" s="159"/>
      <c r="H563" s="159"/>
      <c r="I563" s="159"/>
      <c r="J563" s="159"/>
      <c r="K563" s="159"/>
      <c r="L563" s="159"/>
    </row>
    <row r="564" spans="2:12">
      <c r="B564" s="159"/>
      <c r="C564" s="159"/>
      <c r="D564" s="159"/>
      <c r="E564" s="159"/>
      <c r="F564" s="159"/>
      <c r="G564" s="159"/>
      <c r="H564" s="159"/>
      <c r="I564" s="159"/>
      <c r="J564" s="159"/>
      <c r="K564" s="159"/>
      <c r="L564" s="159"/>
    </row>
    <row r="565" spans="2:12">
      <c r="B565" s="159"/>
      <c r="C565" s="159"/>
      <c r="D565" s="159"/>
      <c r="E565" s="159"/>
      <c r="F565" s="159"/>
      <c r="G565" s="159"/>
      <c r="H565" s="159"/>
      <c r="I565" s="159"/>
      <c r="J565" s="159"/>
      <c r="K565" s="159"/>
      <c r="L565" s="159"/>
    </row>
    <row r="566" spans="2:12">
      <c r="B566" s="159"/>
      <c r="C566" s="159"/>
      <c r="D566" s="159"/>
      <c r="E566" s="159"/>
      <c r="F566" s="159"/>
      <c r="G566" s="159"/>
      <c r="H566" s="159"/>
      <c r="I566" s="159"/>
      <c r="J566" s="159"/>
      <c r="K566" s="159"/>
      <c r="L566" s="159"/>
    </row>
    <row r="567" spans="2:12">
      <c r="B567" s="159"/>
      <c r="C567" s="159"/>
      <c r="D567" s="159"/>
      <c r="E567" s="159"/>
      <c r="F567" s="159"/>
      <c r="G567" s="159"/>
      <c r="H567" s="159"/>
      <c r="I567" s="159"/>
      <c r="J567" s="159"/>
      <c r="K567" s="159"/>
      <c r="L567" s="159"/>
    </row>
    <row r="568" spans="2:12">
      <c r="B568" s="159"/>
      <c r="C568" s="159"/>
      <c r="D568" s="159"/>
      <c r="E568" s="159"/>
      <c r="F568" s="159"/>
      <c r="G568" s="159"/>
      <c r="H568" s="159"/>
      <c r="I568" s="159"/>
      <c r="J568" s="159"/>
      <c r="K568" s="159"/>
      <c r="L568" s="159"/>
    </row>
    <row r="569" spans="2:12">
      <c r="B569" s="159"/>
      <c r="C569" s="159"/>
      <c r="D569" s="159"/>
      <c r="E569" s="159"/>
      <c r="F569" s="159"/>
      <c r="G569" s="159"/>
      <c r="H569" s="159"/>
      <c r="I569" s="159"/>
      <c r="J569" s="159"/>
      <c r="K569" s="159"/>
      <c r="L569" s="159"/>
    </row>
    <row r="570" spans="2:12">
      <c r="B570" s="159"/>
      <c r="C570" s="159"/>
      <c r="D570" s="159"/>
      <c r="E570" s="159"/>
      <c r="F570" s="159"/>
      <c r="G570" s="159"/>
      <c r="H570" s="159"/>
      <c r="I570" s="159"/>
      <c r="J570" s="159"/>
      <c r="K570" s="159"/>
      <c r="L570" s="159"/>
    </row>
    <row r="571" spans="2:12">
      <c r="B571" s="159"/>
      <c r="C571" s="159"/>
      <c r="D571" s="159"/>
      <c r="E571" s="159"/>
      <c r="F571" s="159"/>
      <c r="G571" s="159"/>
      <c r="H571" s="159"/>
      <c r="I571" s="159"/>
      <c r="J571" s="159"/>
      <c r="K571" s="159"/>
      <c r="L571" s="159"/>
    </row>
    <row r="572" spans="2:12">
      <c r="B572" s="159"/>
      <c r="C572" s="159"/>
      <c r="D572" s="159"/>
      <c r="E572" s="159"/>
      <c r="F572" s="159"/>
      <c r="G572" s="159"/>
      <c r="H572" s="159"/>
      <c r="I572" s="159"/>
      <c r="J572" s="159"/>
      <c r="K572" s="159"/>
      <c r="L572" s="159"/>
    </row>
    <row r="573" spans="2:12">
      <c r="B573" s="159"/>
      <c r="C573" s="159"/>
      <c r="D573" s="159"/>
      <c r="E573" s="159"/>
      <c r="F573" s="159"/>
      <c r="G573" s="159"/>
      <c r="H573" s="159"/>
      <c r="I573" s="159"/>
      <c r="J573" s="159"/>
      <c r="K573" s="159"/>
      <c r="L573" s="159"/>
    </row>
    <row r="574" spans="2:12">
      <c r="B574" s="159"/>
      <c r="C574" s="159"/>
      <c r="D574" s="159"/>
      <c r="E574" s="159"/>
      <c r="F574" s="159"/>
      <c r="G574" s="159"/>
      <c r="H574" s="159"/>
      <c r="I574" s="159"/>
      <c r="J574" s="159"/>
      <c r="K574" s="159"/>
      <c r="L574" s="159"/>
    </row>
    <row r="575" spans="2:12">
      <c r="B575" s="159"/>
      <c r="C575" s="159"/>
      <c r="D575" s="159"/>
      <c r="E575" s="159"/>
      <c r="F575" s="159"/>
      <c r="G575" s="159"/>
      <c r="H575" s="159"/>
      <c r="I575" s="159"/>
      <c r="J575" s="159"/>
      <c r="K575" s="159"/>
      <c r="L575" s="159"/>
    </row>
    <row r="576" spans="2:12">
      <c r="B576" s="159"/>
      <c r="C576" s="159"/>
      <c r="D576" s="159"/>
      <c r="E576" s="159"/>
      <c r="F576" s="159"/>
      <c r="G576" s="159"/>
      <c r="H576" s="159"/>
      <c r="I576" s="159"/>
      <c r="J576" s="159"/>
      <c r="K576" s="159"/>
      <c r="L576" s="159"/>
    </row>
    <row r="577" spans="2:12">
      <c r="B577" s="159"/>
      <c r="C577" s="159"/>
      <c r="D577" s="159"/>
      <c r="E577" s="159"/>
      <c r="F577" s="159"/>
      <c r="G577" s="159"/>
      <c r="H577" s="159"/>
      <c r="I577" s="159"/>
      <c r="J577" s="159"/>
      <c r="K577" s="159"/>
      <c r="L577" s="159"/>
    </row>
    <row r="578" spans="2:12">
      <c r="B578" s="159"/>
      <c r="C578" s="159"/>
      <c r="D578" s="159"/>
      <c r="E578" s="159"/>
      <c r="F578" s="159"/>
      <c r="G578" s="159"/>
      <c r="H578" s="159"/>
      <c r="I578" s="159"/>
      <c r="J578" s="159"/>
      <c r="K578" s="159"/>
      <c r="L578" s="159"/>
    </row>
    <row r="579" spans="2:12">
      <c r="B579" s="159"/>
      <c r="C579" s="159"/>
      <c r="D579" s="159"/>
      <c r="E579" s="159"/>
      <c r="F579" s="159"/>
      <c r="G579" s="159"/>
      <c r="H579" s="159"/>
      <c r="I579" s="159"/>
      <c r="J579" s="159"/>
      <c r="K579" s="159"/>
      <c r="L579" s="159"/>
    </row>
    <row r="580" spans="2:12">
      <c r="B580" s="159"/>
      <c r="C580" s="159"/>
      <c r="D580" s="159"/>
      <c r="E580" s="159"/>
      <c r="F580" s="159"/>
      <c r="G580" s="159"/>
      <c r="H580" s="159"/>
      <c r="I580" s="159"/>
      <c r="J580" s="159"/>
      <c r="K580" s="159"/>
      <c r="L580" s="159"/>
    </row>
    <row r="581" spans="2:12">
      <c r="B581" s="159"/>
      <c r="C581" s="159"/>
      <c r="D581" s="159"/>
      <c r="E581" s="159"/>
      <c r="F581" s="159"/>
      <c r="G581" s="159"/>
      <c r="H581" s="159"/>
      <c r="I581" s="159"/>
      <c r="J581" s="159"/>
      <c r="K581" s="159"/>
      <c r="L581" s="159"/>
    </row>
    <row r="582" spans="2:12">
      <c r="B582" s="159"/>
      <c r="C582" s="159"/>
      <c r="D582" s="159"/>
      <c r="E582" s="159"/>
      <c r="F582" s="159"/>
      <c r="G582" s="159"/>
      <c r="H582" s="159"/>
      <c r="I582" s="159"/>
      <c r="J582" s="159"/>
      <c r="K582" s="159"/>
      <c r="L582" s="159"/>
    </row>
    <row r="583" spans="2:12">
      <c r="B583" s="159"/>
      <c r="C583" s="159"/>
      <c r="D583" s="159"/>
      <c r="E583" s="159"/>
      <c r="F583" s="159"/>
      <c r="G583" s="159"/>
      <c r="H583" s="159"/>
      <c r="I583" s="159"/>
      <c r="J583" s="159"/>
      <c r="K583" s="159"/>
      <c r="L583" s="159"/>
    </row>
    <row r="584" spans="2:12">
      <c r="B584" s="159"/>
      <c r="C584" s="159"/>
      <c r="D584" s="159"/>
      <c r="E584" s="159"/>
      <c r="F584" s="159"/>
      <c r="G584" s="159"/>
      <c r="H584" s="159"/>
      <c r="I584" s="159"/>
      <c r="J584" s="159"/>
      <c r="K584" s="159"/>
      <c r="L584" s="159"/>
    </row>
    <row r="585" spans="2:12">
      <c r="B585" s="159"/>
      <c r="C585" s="159"/>
      <c r="D585" s="159"/>
      <c r="E585" s="159"/>
      <c r="F585" s="159"/>
      <c r="G585" s="159"/>
      <c r="H585" s="159"/>
      <c r="I585" s="159"/>
      <c r="J585" s="159"/>
      <c r="K585" s="159"/>
      <c r="L585" s="159"/>
    </row>
    <row r="586" spans="2:12">
      <c r="B586" s="159"/>
      <c r="C586" s="159"/>
      <c r="D586" s="159"/>
      <c r="E586" s="159"/>
      <c r="F586" s="159"/>
      <c r="G586" s="159"/>
      <c r="H586" s="159"/>
      <c r="I586" s="159"/>
      <c r="J586" s="159"/>
      <c r="K586" s="159"/>
      <c r="L586" s="159"/>
    </row>
    <row r="587" spans="2:12">
      <c r="B587" s="159"/>
      <c r="C587" s="159"/>
      <c r="D587" s="159"/>
      <c r="E587" s="159"/>
      <c r="F587" s="159"/>
      <c r="G587" s="159"/>
      <c r="H587" s="159"/>
      <c r="I587" s="159"/>
      <c r="J587" s="159"/>
      <c r="K587" s="159"/>
      <c r="L587" s="159"/>
    </row>
    <row r="588" spans="2:12">
      <c r="B588" s="159"/>
      <c r="C588" s="159"/>
      <c r="D588" s="159"/>
      <c r="E588" s="159"/>
      <c r="F588" s="159"/>
      <c r="G588" s="159"/>
      <c r="H588" s="159"/>
      <c r="I588" s="159"/>
      <c r="J588" s="159"/>
      <c r="K588" s="159"/>
      <c r="L588" s="159"/>
    </row>
    <row r="589" spans="2:12">
      <c r="B589" s="159"/>
      <c r="C589" s="159"/>
      <c r="D589" s="159"/>
      <c r="E589" s="159"/>
      <c r="F589" s="159"/>
      <c r="G589" s="159"/>
      <c r="H589" s="159"/>
      <c r="I589" s="159"/>
      <c r="J589" s="159"/>
      <c r="K589" s="159"/>
      <c r="L589" s="159"/>
    </row>
    <row r="590" spans="2:12">
      <c r="B590" s="159"/>
      <c r="C590" s="159"/>
      <c r="D590" s="159"/>
      <c r="E590" s="159"/>
      <c r="F590" s="159"/>
      <c r="G590" s="159"/>
      <c r="H590" s="159"/>
      <c r="I590" s="159"/>
      <c r="J590" s="159"/>
      <c r="K590" s="159"/>
      <c r="L590" s="159"/>
    </row>
    <row r="591" spans="2:12">
      <c r="B591" s="159"/>
      <c r="C591" s="159"/>
      <c r="D591" s="159"/>
      <c r="E591" s="159"/>
      <c r="F591" s="159"/>
      <c r="G591" s="159"/>
      <c r="H591" s="159"/>
      <c r="I591" s="159"/>
      <c r="J591" s="159"/>
      <c r="K591" s="159"/>
      <c r="L591" s="159"/>
    </row>
    <row r="592" spans="2:12">
      <c r="B592" s="159"/>
      <c r="C592" s="159"/>
      <c r="D592" s="159"/>
      <c r="E592" s="159"/>
      <c r="F592" s="159"/>
      <c r="G592" s="159"/>
      <c r="H592" s="159"/>
      <c r="I592" s="159"/>
      <c r="J592" s="159"/>
      <c r="K592" s="159"/>
      <c r="L592" s="159"/>
    </row>
    <row r="593" spans="2:12">
      <c r="B593" s="159"/>
      <c r="C593" s="159"/>
      <c r="D593" s="159"/>
      <c r="E593" s="159"/>
      <c r="F593" s="159"/>
      <c r="G593" s="159"/>
      <c r="H593" s="159"/>
      <c r="I593" s="159"/>
      <c r="J593" s="159"/>
      <c r="K593" s="159"/>
      <c r="L593" s="159"/>
    </row>
    <row r="594" spans="2:12">
      <c r="B594" s="159"/>
      <c r="C594" s="159"/>
      <c r="D594" s="159"/>
      <c r="E594" s="159"/>
      <c r="F594" s="159"/>
      <c r="G594" s="159"/>
      <c r="H594" s="159"/>
      <c r="I594" s="159"/>
      <c r="J594" s="159"/>
      <c r="K594" s="159"/>
      <c r="L594" s="159"/>
    </row>
    <row r="595" spans="2:12">
      <c r="B595" s="159"/>
      <c r="C595" s="159"/>
      <c r="D595" s="159"/>
      <c r="E595" s="159"/>
      <c r="F595" s="159"/>
      <c r="G595" s="159"/>
      <c r="H595" s="159"/>
      <c r="I595" s="159"/>
      <c r="J595" s="159"/>
      <c r="K595" s="159"/>
      <c r="L595" s="159"/>
    </row>
    <row r="596" spans="2:12">
      <c r="B596" s="159"/>
      <c r="C596" s="159"/>
      <c r="D596" s="159"/>
      <c r="E596" s="159"/>
      <c r="F596" s="159"/>
      <c r="G596" s="159"/>
      <c r="H596" s="159"/>
      <c r="I596" s="159"/>
      <c r="J596" s="159"/>
      <c r="K596" s="159"/>
      <c r="L596" s="159"/>
    </row>
    <row r="597" spans="2:12">
      <c r="B597" s="159"/>
      <c r="C597" s="159"/>
      <c r="D597" s="159"/>
      <c r="E597" s="159"/>
      <c r="F597" s="159"/>
      <c r="G597" s="159"/>
      <c r="H597" s="159"/>
      <c r="I597" s="159"/>
      <c r="J597" s="159"/>
      <c r="K597" s="159"/>
      <c r="L597" s="159"/>
    </row>
    <row r="598" spans="2:12">
      <c r="B598" s="159"/>
      <c r="C598" s="159"/>
      <c r="D598" s="159"/>
      <c r="E598" s="159"/>
      <c r="F598" s="159"/>
      <c r="G598" s="159"/>
      <c r="H598" s="159"/>
      <c r="I598" s="159"/>
      <c r="J598" s="159"/>
      <c r="K598" s="159"/>
      <c r="L598" s="159"/>
    </row>
    <row r="599" spans="2:12">
      <c r="B599" s="159"/>
      <c r="C599" s="159"/>
      <c r="D599" s="159"/>
      <c r="E599" s="159"/>
      <c r="F599" s="159"/>
      <c r="G599" s="159"/>
      <c r="H599" s="159"/>
      <c r="I599" s="159"/>
      <c r="J599" s="159"/>
      <c r="K599" s="159"/>
      <c r="L599" s="159"/>
    </row>
    <row r="600" spans="2:12">
      <c r="B600" s="159"/>
      <c r="C600" s="159"/>
      <c r="D600" s="159"/>
      <c r="E600" s="159"/>
      <c r="F600" s="159"/>
      <c r="G600" s="159"/>
      <c r="H600" s="159"/>
      <c r="I600" s="159"/>
      <c r="J600" s="159"/>
      <c r="K600" s="159"/>
      <c r="L600" s="159"/>
    </row>
    <row r="601" spans="2:12">
      <c r="B601" s="159"/>
      <c r="C601" s="159"/>
      <c r="D601" s="159"/>
      <c r="E601" s="159"/>
      <c r="F601" s="159"/>
      <c r="G601" s="159"/>
      <c r="H601" s="159"/>
      <c r="I601" s="159"/>
      <c r="J601" s="159"/>
      <c r="K601" s="159"/>
      <c r="L601" s="159"/>
    </row>
    <row r="602" spans="2:12">
      <c r="B602" s="159"/>
      <c r="C602" s="159"/>
      <c r="D602" s="159"/>
      <c r="E602" s="159"/>
      <c r="F602" s="159"/>
      <c r="G602" s="159"/>
      <c r="H602" s="159"/>
      <c r="I602" s="159"/>
      <c r="J602" s="159"/>
      <c r="K602" s="159"/>
      <c r="L602" s="159"/>
    </row>
    <row r="603" spans="2:12">
      <c r="B603" s="159"/>
      <c r="C603" s="159"/>
      <c r="D603" s="159"/>
      <c r="E603" s="159"/>
      <c r="F603" s="159"/>
      <c r="G603" s="159"/>
      <c r="H603" s="159"/>
      <c r="I603" s="159"/>
      <c r="J603" s="159"/>
      <c r="K603" s="159"/>
      <c r="L603" s="159"/>
    </row>
    <row r="604" spans="2:12">
      <c r="B604" s="159"/>
      <c r="C604" s="159"/>
      <c r="D604" s="159"/>
      <c r="E604" s="159"/>
      <c r="F604" s="159"/>
      <c r="G604" s="159"/>
      <c r="H604" s="159"/>
      <c r="I604" s="159"/>
      <c r="J604" s="159"/>
      <c r="K604" s="159"/>
      <c r="L604" s="159"/>
    </row>
    <row r="605" spans="2:12">
      <c r="B605" s="159"/>
      <c r="C605" s="159"/>
      <c r="D605" s="159"/>
      <c r="E605" s="159"/>
      <c r="F605" s="159"/>
      <c r="G605" s="159"/>
      <c r="H605" s="159"/>
      <c r="I605" s="159"/>
      <c r="J605" s="159"/>
      <c r="K605" s="159"/>
      <c r="L605" s="159"/>
    </row>
    <row r="606" spans="2:12">
      <c r="B606" s="159"/>
      <c r="C606" s="159"/>
      <c r="D606" s="159"/>
      <c r="E606" s="159"/>
      <c r="F606" s="159"/>
      <c r="G606" s="159"/>
      <c r="H606" s="159"/>
      <c r="I606" s="159"/>
      <c r="J606" s="159"/>
      <c r="K606" s="159"/>
      <c r="L606" s="159"/>
    </row>
    <row r="607" spans="2:12">
      <c r="B607" s="159"/>
      <c r="C607" s="159"/>
      <c r="D607" s="159"/>
      <c r="E607" s="159"/>
      <c r="F607" s="159"/>
      <c r="G607" s="159"/>
      <c r="H607" s="159"/>
      <c r="I607" s="159"/>
      <c r="J607" s="159"/>
      <c r="K607" s="159"/>
      <c r="L607" s="159"/>
    </row>
    <row r="608" spans="2:12">
      <c r="B608" s="159"/>
      <c r="C608" s="159"/>
      <c r="D608" s="159"/>
      <c r="E608" s="159"/>
      <c r="F608" s="159"/>
      <c r="G608" s="159"/>
      <c r="H608" s="159"/>
      <c r="I608" s="159"/>
      <c r="J608" s="159"/>
      <c r="K608" s="159"/>
      <c r="L608" s="159"/>
    </row>
    <row r="609" spans="2:12">
      <c r="B609" s="159"/>
      <c r="C609" s="159"/>
      <c r="D609" s="159"/>
      <c r="E609" s="159"/>
      <c r="F609" s="159"/>
      <c r="G609" s="159"/>
      <c r="H609" s="159"/>
      <c r="I609" s="159"/>
      <c r="J609" s="159"/>
      <c r="K609" s="159"/>
      <c r="L609" s="159"/>
    </row>
    <row r="610" spans="2:12">
      <c r="B610" s="159"/>
      <c r="C610" s="159"/>
      <c r="D610" s="159"/>
      <c r="E610" s="159"/>
      <c r="F610" s="159"/>
      <c r="G610" s="159"/>
      <c r="H610" s="159"/>
      <c r="I610" s="159"/>
      <c r="J610" s="159"/>
      <c r="K610" s="159"/>
      <c r="L610" s="159"/>
    </row>
    <row r="611" spans="2:12">
      <c r="B611" s="159"/>
      <c r="C611" s="159"/>
      <c r="D611" s="159"/>
      <c r="E611" s="159"/>
      <c r="F611" s="159"/>
      <c r="G611" s="159"/>
      <c r="H611" s="159"/>
      <c r="I611" s="159"/>
      <c r="J611" s="159"/>
      <c r="K611" s="159"/>
      <c r="L611" s="159"/>
    </row>
    <row r="612" spans="2:12">
      <c r="B612" s="159"/>
      <c r="C612" s="159"/>
      <c r="D612" s="159"/>
      <c r="E612" s="159"/>
      <c r="F612" s="159"/>
      <c r="G612" s="159"/>
      <c r="H612" s="159"/>
      <c r="I612" s="159"/>
      <c r="J612" s="159"/>
      <c r="K612" s="159"/>
      <c r="L612" s="159"/>
    </row>
    <row r="613" spans="2:12">
      <c r="B613" s="159"/>
      <c r="C613" s="159"/>
      <c r="D613" s="159"/>
      <c r="E613" s="159"/>
      <c r="F613" s="159"/>
      <c r="G613" s="159"/>
      <c r="H613" s="159"/>
      <c r="I613" s="159"/>
      <c r="J613" s="159"/>
      <c r="K613" s="159"/>
      <c r="L613" s="159"/>
    </row>
    <row r="614" spans="2:12">
      <c r="B614" s="159"/>
      <c r="C614" s="159"/>
      <c r="D614" s="159"/>
      <c r="E614" s="159"/>
      <c r="F614" s="159"/>
      <c r="G614" s="159"/>
      <c r="H614" s="159"/>
      <c r="I614" s="159"/>
      <c r="J614" s="159"/>
      <c r="K614" s="159"/>
      <c r="L614" s="159"/>
    </row>
    <row r="615" spans="2:12">
      <c r="B615" s="159"/>
      <c r="C615" s="159"/>
      <c r="D615" s="159"/>
      <c r="E615" s="159"/>
      <c r="F615" s="159"/>
      <c r="G615" s="159"/>
      <c r="H615" s="159"/>
      <c r="I615" s="159"/>
      <c r="J615" s="159"/>
      <c r="K615" s="159"/>
      <c r="L615" s="159"/>
    </row>
    <row r="616" spans="2:12">
      <c r="B616" s="159"/>
      <c r="C616" s="159"/>
      <c r="D616" s="159"/>
      <c r="E616" s="159"/>
      <c r="F616" s="159"/>
      <c r="G616" s="159"/>
      <c r="H616" s="159"/>
      <c r="I616" s="159"/>
      <c r="J616" s="159"/>
      <c r="K616" s="159"/>
      <c r="L616" s="159"/>
    </row>
    <row r="617" spans="2:12">
      <c r="B617" s="159"/>
      <c r="C617" s="159"/>
      <c r="D617" s="159"/>
      <c r="E617" s="159"/>
      <c r="F617" s="159"/>
      <c r="G617" s="159"/>
      <c r="H617" s="159"/>
      <c r="I617" s="159"/>
      <c r="J617" s="159"/>
      <c r="K617" s="159"/>
      <c r="L617" s="159"/>
    </row>
    <row r="618" spans="2:12">
      <c r="B618" s="159"/>
      <c r="C618" s="159"/>
      <c r="D618" s="159"/>
      <c r="E618" s="159"/>
      <c r="F618" s="159"/>
      <c r="G618" s="159"/>
      <c r="H618" s="159"/>
      <c r="I618" s="159"/>
      <c r="J618" s="159"/>
      <c r="K618" s="159"/>
      <c r="L618" s="159"/>
    </row>
    <row r="619" spans="2:12">
      <c r="B619" s="159"/>
      <c r="C619" s="159"/>
      <c r="D619" s="159"/>
      <c r="E619" s="159"/>
      <c r="F619" s="159"/>
      <c r="G619" s="159"/>
      <c r="H619" s="159"/>
      <c r="I619" s="159"/>
      <c r="J619" s="159"/>
      <c r="K619" s="159"/>
      <c r="L619" s="159"/>
    </row>
    <row r="620" spans="2:12">
      <c r="B620" s="159"/>
      <c r="C620" s="159"/>
      <c r="D620" s="159"/>
      <c r="E620" s="159"/>
      <c r="F620" s="159"/>
      <c r="G620" s="159"/>
      <c r="H620" s="159"/>
      <c r="I620" s="159"/>
      <c r="J620" s="159"/>
      <c r="K620" s="159"/>
      <c r="L620" s="159"/>
    </row>
    <row r="621" spans="2:12">
      <c r="B621" s="159"/>
      <c r="C621" s="159"/>
      <c r="D621" s="159"/>
      <c r="E621" s="159"/>
      <c r="F621" s="159"/>
      <c r="G621" s="159"/>
      <c r="H621" s="159"/>
      <c r="I621" s="159"/>
      <c r="J621" s="159"/>
      <c r="K621" s="159"/>
      <c r="L621" s="159"/>
    </row>
    <row r="622" spans="2:12">
      <c r="B622" s="159"/>
      <c r="C622" s="159"/>
      <c r="D622" s="159"/>
      <c r="E622" s="159"/>
      <c r="F622" s="159"/>
      <c r="G622" s="159"/>
      <c r="H622" s="159"/>
      <c r="I622" s="159"/>
      <c r="J622" s="159"/>
      <c r="K622" s="159"/>
      <c r="L622" s="159"/>
    </row>
    <row r="623" spans="2:12">
      <c r="B623" s="159"/>
      <c r="C623" s="159"/>
      <c r="D623" s="159"/>
      <c r="E623" s="159"/>
      <c r="F623" s="159"/>
      <c r="G623" s="159"/>
      <c r="H623" s="159"/>
      <c r="I623" s="159"/>
      <c r="J623" s="159"/>
      <c r="K623" s="159"/>
      <c r="L623" s="159"/>
    </row>
    <row r="624" spans="2:12">
      <c r="B624" s="159"/>
      <c r="C624" s="159"/>
      <c r="D624" s="159"/>
      <c r="E624" s="159"/>
      <c r="F624" s="159"/>
      <c r="G624" s="159"/>
      <c r="H624" s="159"/>
      <c r="I624" s="159"/>
      <c r="J624" s="159"/>
      <c r="K624" s="159"/>
      <c r="L624" s="159"/>
    </row>
    <row r="625" spans="2:12">
      <c r="B625" s="159"/>
      <c r="C625" s="159"/>
      <c r="D625" s="159"/>
      <c r="E625" s="159"/>
      <c r="F625" s="159"/>
      <c r="G625" s="159"/>
      <c r="H625" s="159"/>
      <c r="I625" s="159"/>
      <c r="J625" s="159"/>
      <c r="K625" s="159"/>
      <c r="L625" s="159"/>
    </row>
    <row r="626" spans="2:12">
      <c r="B626" s="159"/>
      <c r="C626" s="159"/>
      <c r="D626" s="159"/>
      <c r="E626" s="159"/>
      <c r="F626" s="159"/>
      <c r="G626" s="159"/>
      <c r="H626" s="159"/>
      <c r="I626" s="159"/>
      <c r="J626" s="159"/>
      <c r="K626" s="159"/>
      <c r="L626" s="159"/>
    </row>
    <row r="627" spans="2:12">
      <c r="B627" s="159"/>
      <c r="C627" s="159"/>
      <c r="D627" s="159"/>
      <c r="E627" s="159"/>
      <c r="F627" s="159"/>
      <c r="G627" s="159"/>
      <c r="H627" s="159"/>
      <c r="I627" s="159"/>
      <c r="J627" s="159"/>
      <c r="K627" s="159"/>
      <c r="L627" s="159"/>
    </row>
    <row r="628" spans="2:12">
      <c r="B628" s="159"/>
      <c r="C628" s="159"/>
      <c r="D628" s="159"/>
      <c r="E628" s="159"/>
      <c r="F628" s="159"/>
      <c r="G628" s="159"/>
      <c r="H628" s="159"/>
      <c r="I628" s="159"/>
      <c r="J628" s="159"/>
      <c r="K628" s="159"/>
      <c r="L628" s="159"/>
    </row>
    <row r="629" spans="2:12">
      <c r="B629" s="159"/>
      <c r="C629" s="159"/>
      <c r="D629" s="159"/>
      <c r="E629" s="159"/>
      <c r="F629" s="159"/>
      <c r="G629" s="159"/>
      <c r="H629" s="159"/>
      <c r="I629" s="159"/>
      <c r="J629" s="159"/>
      <c r="K629" s="159"/>
      <c r="L629" s="159"/>
    </row>
    <row r="630" spans="2:12">
      <c r="B630" s="159"/>
      <c r="C630" s="159"/>
      <c r="D630" s="159"/>
      <c r="E630" s="159"/>
      <c r="F630" s="159"/>
      <c r="G630" s="159"/>
      <c r="H630" s="159"/>
      <c r="I630" s="159"/>
      <c r="J630" s="159"/>
      <c r="K630" s="159"/>
      <c r="L630" s="159"/>
    </row>
    <row r="631" spans="2:12">
      <c r="B631" s="159"/>
      <c r="C631" s="159"/>
      <c r="D631" s="159"/>
      <c r="E631" s="159"/>
      <c r="F631" s="159"/>
      <c r="G631" s="159"/>
      <c r="H631" s="159"/>
      <c r="I631" s="159"/>
      <c r="J631" s="159"/>
      <c r="K631" s="159"/>
      <c r="L631" s="159"/>
    </row>
    <row r="632" spans="2:12">
      <c r="B632" s="159"/>
      <c r="C632" s="159"/>
      <c r="D632" s="159"/>
      <c r="E632" s="159"/>
      <c r="F632" s="159"/>
      <c r="G632" s="159"/>
      <c r="H632" s="159"/>
      <c r="I632" s="159"/>
      <c r="J632" s="159"/>
      <c r="K632" s="159"/>
      <c r="L632" s="159"/>
    </row>
    <row r="633" spans="2:12">
      <c r="B633" s="159"/>
      <c r="C633" s="159"/>
      <c r="D633" s="159"/>
      <c r="E633" s="159"/>
      <c r="F633" s="159"/>
      <c r="G633" s="159"/>
      <c r="H633" s="159"/>
      <c r="I633" s="159"/>
      <c r="J633" s="159"/>
      <c r="K633" s="159"/>
      <c r="L633" s="159"/>
    </row>
    <row r="634" spans="2:12">
      <c r="B634" s="159"/>
      <c r="C634" s="159"/>
      <c r="D634" s="159"/>
      <c r="E634" s="159"/>
      <c r="F634" s="159"/>
      <c r="G634" s="159"/>
      <c r="H634" s="159"/>
      <c r="I634" s="159"/>
      <c r="J634" s="159"/>
      <c r="K634" s="159"/>
      <c r="L634" s="159"/>
    </row>
    <row r="635" spans="2:12">
      <c r="B635" s="159"/>
      <c r="C635" s="159"/>
      <c r="D635" s="159"/>
      <c r="E635" s="159"/>
      <c r="F635" s="159"/>
      <c r="G635" s="159"/>
      <c r="H635" s="159"/>
      <c r="I635" s="159"/>
      <c r="J635" s="159"/>
      <c r="K635" s="159"/>
      <c r="L635" s="159"/>
    </row>
    <row r="636" spans="2:12">
      <c r="B636" s="159"/>
      <c r="C636" s="159"/>
      <c r="D636" s="159"/>
      <c r="E636" s="159"/>
      <c r="F636" s="159"/>
      <c r="G636" s="159"/>
      <c r="H636" s="159"/>
      <c r="I636" s="159"/>
      <c r="J636" s="159"/>
      <c r="K636" s="159"/>
      <c r="L636" s="159"/>
    </row>
    <row r="637" spans="2:12">
      <c r="B637" s="159"/>
      <c r="C637" s="159"/>
      <c r="D637" s="159"/>
      <c r="E637" s="159"/>
      <c r="F637" s="159"/>
      <c r="G637" s="159"/>
      <c r="H637" s="159"/>
      <c r="I637" s="159"/>
      <c r="J637" s="159"/>
      <c r="K637" s="159"/>
      <c r="L637" s="159"/>
    </row>
    <row r="638" spans="2:12">
      <c r="B638" s="159"/>
      <c r="C638" s="159"/>
      <c r="D638" s="159"/>
      <c r="E638" s="159"/>
      <c r="F638" s="159"/>
      <c r="G638" s="159"/>
      <c r="H638" s="159"/>
      <c r="I638" s="159"/>
      <c r="J638" s="159"/>
      <c r="K638" s="159"/>
      <c r="L638" s="159"/>
    </row>
    <row r="639" spans="2:12">
      <c r="B639" s="159"/>
      <c r="C639" s="159"/>
      <c r="D639" s="159"/>
      <c r="E639" s="159"/>
      <c r="F639" s="159"/>
      <c r="G639" s="159"/>
      <c r="H639" s="159"/>
      <c r="I639" s="159"/>
      <c r="J639" s="159"/>
      <c r="K639" s="159"/>
      <c r="L639" s="159"/>
    </row>
    <row r="640" spans="2:12">
      <c r="B640" s="159"/>
      <c r="C640" s="159"/>
      <c r="D640" s="159"/>
      <c r="E640" s="159"/>
      <c r="F640" s="159"/>
      <c r="G640" s="159"/>
      <c r="H640" s="159"/>
      <c r="I640" s="159"/>
      <c r="J640" s="159"/>
      <c r="K640" s="159"/>
      <c r="L640" s="159"/>
    </row>
    <row r="641" spans="2:12">
      <c r="B641" s="159"/>
      <c r="C641" s="159"/>
      <c r="D641" s="159"/>
      <c r="E641" s="159"/>
      <c r="F641" s="159"/>
      <c r="G641" s="159"/>
      <c r="H641" s="159"/>
      <c r="I641" s="159"/>
      <c r="J641" s="159"/>
      <c r="K641" s="159"/>
      <c r="L641" s="159"/>
    </row>
    <row r="642" spans="2:12">
      <c r="B642" s="159"/>
      <c r="C642" s="159"/>
      <c r="D642" s="159"/>
      <c r="E642" s="159"/>
      <c r="F642" s="159"/>
      <c r="G642" s="159"/>
      <c r="H642" s="159"/>
      <c r="I642" s="159"/>
      <c r="J642" s="159"/>
      <c r="K642" s="159"/>
      <c r="L642" s="159"/>
    </row>
    <row r="643" spans="2:12">
      <c r="B643" s="159"/>
      <c r="C643" s="159"/>
      <c r="D643" s="159"/>
      <c r="E643" s="159"/>
      <c r="F643" s="159"/>
      <c r="G643" s="159"/>
      <c r="H643" s="159"/>
      <c r="I643" s="159"/>
      <c r="J643" s="159"/>
      <c r="K643" s="159"/>
      <c r="L643" s="159"/>
    </row>
    <row r="644" spans="2:12">
      <c r="B644" s="159"/>
      <c r="C644" s="159"/>
      <c r="D644" s="159"/>
      <c r="E644" s="159"/>
      <c r="F644" s="159"/>
      <c r="G644" s="159"/>
      <c r="H644" s="159"/>
      <c r="I644" s="159"/>
      <c r="J644" s="159"/>
      <c r="K644" s="159"/>
      <c r="L644" s="159"/>
    </row>
    <row r="645" spans="2:12">
      <c r="B645" s="159"/>
      <c r="C645" s="159"/>
      <c r="D645" s="159"/>
      <c r="E645" s="159"/>
      <c r="F645" s="159"/>
      <c r="G645" s="159"/>
      <c r="H645" s="159"/>
      <c r="I645" s="159"/>
      <c r="J645" s="159"/>
      <c r="K645" s="159"/>
      <c r="L645" s="159"/>
    </row>
    <row r="646" spans="2:12">
      <c r="B646" s="159"/>
      <c r="C646" s="159"/>
      <c r="D646" s="159"/>
      <c r="E646" s="159"/>
      <c r="F646" s="159"/>
      <c r="G646" s="159"/>
      <c r="H646" s="159"/>
      <c r="I646" s="159"/>
      <c r="J646" s="159"/>
      <c r="K646" s="159"/>
      <c r="L646" s="159"/>
    </row>
    <row r="647" spans="2:12">
      <c r="B647" s="159"/>
      <c r="C647" s="159"/>
      <c r="D647" s="159"/>
      <c r="E647" s="159"/>
      <c r="F647" s="159"/>
      <c r="G647" s="159"/>
      <c r="H647" s="159"/>
      <c r="I647" s="159"/>
      <c r="J647" s="159"/>
      <c r="K647" s="159"/>
      <c r="L647" s="159"/>
    </row>
    <row r="648" spans="2:12">
      <c r="B648" s="159"/>
      <c r="C648" s="159"/>
      <c r="D648" s="159"/>
      <c r="E648" s="159"/>
      <c r="F648" s="159"/>
      <c r="G648" s="159"/>
      <c r="H648" s="159"/>
      <c r="I648" s="159"/>
      <c r="J648" s="159"/>
      <c r="K648" s="159"/>
      <c r="L648" s="159"/>
    </row>
    <row r="649" spans="2:12">
      <c r="B649" s="159"/>
      <c r="C649" s="159"/>
      <c r="D649" s="159"/>
      <c r="E649" s="159"/>
      <c r="F649" s="159"/>
      <c r="G649" s="159"/>
      <c r="H649" s="159"/>
      <c r="I649" s="159"/>
      <c r="J649" s="159"/>
      <c r="K649" s="159"/>
      <c r="L649" s="159"/>
    </row>
    <row r="650" spans="2:12">
      <c r="B650" s="159"/>
      <c r="C650" s="159"/>
      <c r="D650" s="159"/>
      <c r="E650" s="159"/>
      <c r="F650" s="159"/>
      <c r="G650" s="159"/>
      <c r="H650" s="159"/>
      <c r="I650" s="159"/>
      <c r="J650" s="159"/>
      <c r="K650" s="159"/>
      <c r="L650" s="159"/>
    </row>
    <row r="651" spans="2:12">
      <c r="B651" s="159"/>
      <c r="C651" s="159"/>
      <c r="D651" s="159"/>
      <c r="E651" s="159"/>
      <c r="F651" s="159"/>
      <c r="G651" s="159"/>
      <c r="H651" s="159"/>
      <c r="I651" s="159"/>
      <c r="J651" s="159"/>
      <c r="K651" s="159"/>
      <c r="L651" s="159"/>
    </row>
    <row r="652" spans="2:12">
      <c r="B652" s="159"/>
      <c r="C652" s="159"/>
      <c r="D652" s="159"/>
      <c r="E652" s="159"/>
      <c r="F652" s="159"/>
      <c r="G652" s="159"/>
      <c r="H652" s="159"/>
      <c r="I652" s="159"/>
      <c r="J652" s="159"/>
      <c r="K652" s="159"/>
      <c r="L652" s="159"/>
    </row>
    <row r="653" spans="2:12">
      <c r="B653" s="159"/>
      <c r="C653" s="159"/>
      <c r="D653" s="159"/>
      <c r="E653" s="159"/>
      <c r="F653" s="159"/>
      <c r="G653" s="159"/>
      <c r="H653" s="159"/>
      <c r="I653" s="159"/>
      <c r="J653" s="159"/>
      <c r="K653" s="159"/>
      <c r="L653" s="159"/>
    </row>
    <row r="654" spans="2:12">
      <c r="B654" s="159"/>
      <c r="C654" s="159"/>
      <c r="D654" s="159"/>
      <c r="E654" s="159"/>
      <c r="F654" s="159"/>
      <c r="G654" s="159"/>
      <c r="H654" s="159"/>
      <c r="I654" s="159"/>
      <c r="J654" s="159"/>
      <c r="K654" s="159"/>
      <c r="L654" s="159"/>
    </row>
    <row r="655" spans="2:12">
      <c r="B655" s="159"/>
      <c r="C655" s="159"/>
      <c r="D655" s="159"/>
      <c r="E655" s="159"/>
      <c r="F655" s="159"/>
      <c r="G655" s="159"/>
      <c r="H655" s="159"/>
      <c r="I655" s="159"/>
      <c r="J655" s="159"/>
      <c r="K655" s="159"/>
      <c r="L655" s="159"/>
    </row>
    <row r="656" spans="2:12">
      <c r="B656" s="159"/>
      <c r="C656" s="159"/>
      <c r="D656" s="159"/>
      <c r="E656" s="159"/>
      <c r="F656" s="159"/>
      <c r="G656" s="159"/>
      <c r="H656" s="159"/>
      <c r="I656" s="159"/>
      <c r="J656" s="159"/>
      <c r="K656" s="159"/>
      <c r="L656" s="159"/>
    </row>
    <row r="657" spans="2:12">
      <c r="B657" s="159"/>
      <c r="C657" s="159"/>
      <c r="D657" s="159"/>
      <c r="E657" s="159"/>
      <c r="F657" s="159"/>
      <c r="G657" s="159"/>
      <c r="H657" s="159"/>
      <c r="I657" s="159"/>
      <c r="J657" s="159"/>
      <c r="K657" s="159"/>
      <c r="L657" s="159"/>
    </row>
    <row r="658" spans="2:12">
      <c r="B658" s="159"/>
      <c r="C658" s="159"/>
      <c r="D658" s="159"/>
      <c r="E658" s="159"/>
      <c r="F658" s="159"/>
      <c r="G658" s="159"/>
      <c r="H658" s="159"/>
      <c r="I658" s="159"/>
      <c r="J658" s="159"/>
      <c r="K658" s="159"/>
      <c r="L658" s="159"/>
    </row>
    <row r="659" spans="2:12">
      <c r="B659" s="159"/>
      <c r="C659" s="159"/>
      <c r="D659" s="159"/>
      <c r="E659" s="159"/>
      <c r="F659" s="159"/>
      <c r="G659" s="159"/>
      <c r="H659" s="159"/>
      <c r="I659" s="159"/>
      <c r="J659" s="159"/>
      <c r="K659" s="159"/>
      <c r="L659" s="159"/>
    </row>
    <row r="660" spans="2:12">
      <c r="B660" s="159"/>
      <c r="C660" s="159"/>
      <c r="D660" s="159"/>
      <c r="E660" s="159"/>
      <c r="F660" s="159"/>
      <c r="G660" s="159"/>
      <c r="H660" s="159"/>
      <c r="I660" s="159"/>
      <c r="J660" s="159"/>
      <c r="K660" s="159"/>
      <c r="L660" s="159"/>
    </row>
    <row r="661" spans="2:12">
      <c r="B661" s="159"/>
      <c r="C661" s="159"/>
      <c r="D661" s="159"/>
      <c r="E661" s="159"/>
      <c r="F661" s="159"/>
      <c r="G661" s="159"/>
      <c r="H661" s="159"/>
      <c r="I661" s="159"/>
      <c r="J661" s="159"/>
      <c r="K661" s="159"/>
      <c r="L661" s="159"/>
    </row>
    <row r="662" spans="2:12">
      <c r="B662" s="159"/>
      <c r="C662" s="159"/>
      <c r="D662" s="159"/>
      <c r="E662" s="159"/>
      <c r="F662" s="159"/>
      <c r="G662" s="159"/>
      <c r="H662" s="159"/>
      <c r="I662" s="159"/>
      <c r="J662" s="159"/>
      <c r="K662" s="159"/>
      <c r="L662" s="159"/>
    </row>
    <row r="663" spans="2:12">
      <c r="B663" s="159"/>
      <c r="C663" s="159"/>
      <c r="D663" s="159"/>
      <c r="E663" s="159"/>
      <c r="F663" s="159"/>
      <c r="G663" s="159"/>
      <c r="H663" s="159"/>
      <c r="I663" s="159"/>
      <c r="J663" s="159"/>
      <c r="K663" s="159"/>
      <c r="L663" s="159"/>
    </row>
    <row r="664" spans="2:12">
      <c r="B664" s="159"/>
      <c r="C664" s="159"/>
      <c r="D664" s="159"/>
      <c r="E664" s="159"/>
      <c r="F664" s="159"/>
      <c r="G664" s="159"/>
      <c r="H664" s="159"/>
      <c r="I664" s="159"/>
      <c r="J664" s="159"/>
      <c r="K664" s="159"/>
      <c r="L664" s="159"/>
    </row>
    <row r="665" spans="2:12">
      <c r="B665" s="159"/>
      <c r="C665" s="159"/>
      <c r="D665" s="159"/>
      <c r="E665" s="159"/>
      <c r="F665" s="159"/>
      <c r="G665" s="159"/>
      <c r="H665" s="159"/>
      <c r="I665" s="159"/>
      <c r="J665" s="159"/>
      <c r="K665" s="159"/>
      <c r="L665" s="159"/>
    </row>
    <row r="666" spans="2:12">
      <c r="B666" s="159"/>
      <c r="C666" s="159"/>
      <c r="D666" s="159"/>
      <c r="E666" s="159"/>
      <c r="F666" s="159"/>
      <c r="G666" s="159"/>
      <c r="H666" s="159"/>
      <c r="I666" s="159"/>
      <c r="J666" s="159"/>
      <c r="K666" s="159"/>
      <c r="L666" s="159"/>
    </row>
    <row r="667" spans="2:12">
      <c r="B667" s="159"/>
      <c r="C667" s="159"/>
      <c r="D667" s="159"/>
      <c r="E667" s="159"/>
      <c r="F667" s="159"/>
      <c r="G667" s="159"/>
      <c r="H667" s="159"/>
      <c r="I667" s="159"/>
      <c r="J667" s="159"/>
      <c r="K667" s="159"/>
      <c r="L667" s="159"/>
    </row>
    <row r="668" spans="2:12">
      <c r="B668" s="159"/>
      <c r="C668" s="159"/>
      <c r="D668" s="159"/>
      <c r="E668" s="159"/>
      <c r="F668" s="159"/>
      <c r="G668" s="159"/>
      <c r="H668" s="159"/>
      <c r="I668" s="159"/>
      <c r="J668" s="159"/>
      <c r="K668" s="159"/>
      <c r="L668" s="159"/>
    </row>
    <row r="669" spans="2:12">
      <c r="B669" s="159"/>
      <c r="C669" s="159"/>
      <c r="D669" s="159"/>
      <c r="E669" s="159"/>
      <c r="F669" s="159"/>
      <c r="G669" s="159"/>
      <c r="H669" s="159"/>
      <c r="I669" s="159"/>
      <c r="J669" s="159"/>
      <c r="K669" s="159"/>
      <c r="L669" s="159"/>
    </row>
    <row r="670" spans="2:12">
      <c r="B670" s="159"/>
      <c r="C670" s="159"/>
      <c r="D670" s="159"/>
      <c r="E670" s="159"/>
      <c r="F670" s="159"/>
      <c r="G670" s="159"/>
      <c r="H670" s="159"/>
      <c r="I670" s="159"/>
      <c r="J670" s="159"/>
      <c r="K670" s="159"/>
      <c r="L670" s="159"/>
    </row>
    <row r="671" spans="2:12">
      <c r="B671" s="159"/>
      <c r="C671" s="159"/>
      <c r="D671" s="159"/>
      <c r="E671" s="159"/>
      <c r="F671" s="159"/>
      <c r="G671" s="159"/>
      <c r="H671" s="159"/>
      <c r="I671" s="159"/>
      <c r="J671" s="159"/>
      <c r="K671" s="159"/>
      <c r="L671" s="159"/>
    </row>
    <row r="672" spans="2:12">
      <c r="B672" s="159"/>
      <c r="C672" s="159"/>
      <c r="D672" s="159"/>
      <c r="E672" s="159"/>
      <c r="F672" s="159"/>
      <c r="G672" s="159"/>
      <c r="H672" s="159"/>
      <c r="I672" s="159"/>
      <c r="J672" s="159"/>
      <c r="K672" s="159"/>
      <c r="L672" s="159"/>
    </row>
    <row r="673" spans="2:12">
      <c r="B673" s="159"/>
      <c r="C673" s="159"/>
      <c r="D673" s="159"/>
      <c r="E673" s="159"/>
      <c r="F673" s="159"/>
      <c r="G673" s="159"/>
      <c r="H673" s="159"/>
      <c r="I673" s="159"/>
      <c r="J673" s="159"/>
      <c r="K673" s="159"/>
      <c r="L673" s="159"/>
    </row>
    <row r="674" spans="2:12">
      <c r="B674" s="159"/>
      <c r="C674" s="159"/>
      <c r="D674" s="159"/>
      <c r="E674" s="159"/>
      <c r="F674" s="159"/>
      <c r="G674" s="159"/>
      <c r="H674" s="159"/>
      <c r="I674" s="159"/>
      <c r="J674" s="159"/>
      <c r="K674" s="159"/>
      <c r="L674" s="159"/>
    </row>
    <row r="675" spans="2:12">
      <c r="B675" s="159"/>
      <c r="C675" s="159"/>
      <c r="D675" s="159"/>
      <c r="E675" s="159"/>
      <c r="F675" s="159"/>
      <c r="G675" s="159"/>
      <c r="H675" s="159"/>
      <c r="I675" s="159"/>
      <c r="J675" s="159"/>
      <c r="K675" s="159"/>
      <c r="L675" s="159"/>
    </row>
    <row r="676" spans="2:12">
      <c r="B676" s="159"/>
      <c r="C676" s="159"/>
      <c r="D676" s="159"/>
      <c r="E676" s="159"/>
      <c r="F676" s="159"/>
      <c r="G676" s="159"/>
      <c r="H676" s="159"/>
      <c r="I676" s="159"/>
      <c r="J676" s="159"/>
      <c r="K676" s="159"/>
      <c r="L676" s="159"/>
    </row>
    <row r="677" spans="2:12">
      <c r="B677" s="159"/>
      <c r="C677" s="159"/>
      <c r="D677" s="159"/>
      <c r="E677" s="159"/>
      <c r="F677" s="159"/>
      <c r="G677" s="159"/>
      <c r="H677" s="159"/>
      <c r="I677" s="159"/>
      <c r="J677" s="159"/>
      <c r="K677" s="159"/>
      <c r="L677" s="159"/>
    </row>
    <row r="678" spans="2:12">
      <c r="B678" s="159"/>
      <c r="C678" s="159"/>
      <c r="D678" s="159"/>
      <c r="E678" s="159"/>
      <c r="F678" s="159"/>
      <c r="G678" s="159"/>
      <c r="H678" s="159"/>
      <c r="I678" s="159"/>
      <c r="J678" s="159"/>
      <c r="K678" s="159"/>
      <c r="L678" s="159"/>
    </row>
    <row r="679" spans="2:12">
      <c r="B679" s="159"/>
      <c r="C679" s="159"/>
      <c r="D679" s="159"/>
      <c r="E679" s="159"/>
      <c r="F679" s="159"/>
      <c r="G679" s="159"/>
      <c r="H679" s="159"/>
      <c r="I679" s="159"/>
      <c r="J679" s="159"/>
      <c r="K679" s="159"/>
      <c r="L679" s="159"/>
    </row>
    <row r="680" spans="2:12">
      <c r="B680" s="159"/>
      <c r="C680" s="159"/>
      <c r="D680" s="159"/>
      <c r="E680" s="159"/>
      <c r="F680" s="159"/>
      <c r="G680" s="159"/>
      <c r="H680" s="159"/>
      <c r="I680" s="159"/>
      <c r="J680" s="159"/>
      <c r="K680" s="159"/>
      <c r="L680" s="159"/>
    </row>
    <row r="681" spans="2:12">
      <c r="B681" s="159"/>
      <c r="C681" s="159"/>
      <c r="D681" s="159"/>
      <c r="E681" s="159"/>
      <c r="F681" s="159"/>
      <c r="G681" s="159"/>
      <c r="H681" s="159"/>
      <c r="I681" s="159"/>
      <c r="J681" s="159"/>
      <c r="K681" s="159"/>
      <c r="L681" s="159"/>
    </row>
    <row r="682" spans="2:12">
      <c r="B682" s="159"/>
      <c r="C682" s="159"/>
      <c r="D682" s="159"/>
      <c r="E682" s="159"/>
      <c r="F682" s="159"/>
      <c r="G682" s="159"/>
      <c r="H682" s="159"/>
      <c r="I682" s="159"/>
      <c r="J682" s="159"/>
      <c r="K682" s="159"/>
      <c r="L682" s="159"/>
    </row>
    <row r="683" spans="2:12">
      <c r="B683" s="159"/>
      <c r="C683" s="159"/>
      <c r="D683" s="159"/>
      <c r="E683" s="159"/>
      <c r="F683" s="159"/>
      <c r="G683" s="159"/>
      <c r="H683" s="159"/>
      <c r="I683" s="159"/>
      <c r="J683" s="159"/>
      <c r="K683" s="159"/>
      <c r="L683" s="159"/>
    </row>
    <row r="684" spans="2:12">
      <c r="B684" s="159"/>
      <c r="C684" s="159"/>
      <c r="D684" s="159"/>
      <c r="E684" s="159"/>
      <c r="F684" s="159"/>
      <c r="G684" s="159"/>
      <c r="H684" s="159"/>
      <c r="I684" s="159"/>
      <c r="J684" s="159"/>
      <c r="K684" s="159"/>
      <c r="L684" s="159"/>
    </row>
    <row r="685" spans="2:12">
      <c r="B685" s="159"/>
      <c r="C685" s="159"/>
      <c r="D685" s="159"/>
      <c r="E685" s="159"/>
      <c r="F685" s="159"/>
      <c r="G685" s="159"/>
      <c r="H685" s="159"/>
      <c r="I685" s="159"/>
      <c r="J685" s="159"/>
      <c r="K685" s="159"/>
      <c r="L685" s="159"/>
    </row>
    <row r="686" spans="2:12">
      <c r="B686" s="159"/>
      <c r="C686" s="159"/>
      <c r="D686" s="159"/>
      <c r="E686" s="159"/>
      <c r="F686" s="159"/>
      <c r="G686" s="159"/>
      <c r="H686" s="159"/>
      <c r="I686" s="159"/>
      <c r="J686" s="159"/>
      <c r="K686" s="159"/>
      <c r="L686" s="159"/>
    </row>
    <row r="687" spans="2:12">
      <c r="B687" s="159"/>
      <c r="C687" s="159"/>
      <c r="D687" s="159"/>
      <c r="E687" s="159"/>
      <c r="F687" s="159"/>
      <c r="G687" s="159"/>
      <c r="H687" s="159"/>
      <c r="I687" s="159"/>
      <c r="J687" s="159"/>
      <c r="K687" s="159"/>
      <c r="L687" s="159"/>
    </row>
    <row r="688" spans="2:12">
      <c r="B688" s="159"/>
      <c r="C688" s="159"/>
      <c r="D688" s="159"/>
      <c r="E688" s="159"/>
      <c r="F688" s="159"/>
      <c r="G688" s="159"/>
      <c r="H688" s="159"/>
      <c r="I688" s="159"/>
      <c r="J688" s="159"/>
      <c r="K688" s="159"/>
      <c r="L688" s="159"/>
    </row>
    <row r="689" spans="2:12">
      <c r="B689" s="159"/>
      <c r="C689" s="159"/>
      <c r="D689" s="159"/>
      <c r="E689" s="159"/>
      <c r="F689" s="159"/>
      <c r="G689" s="159"/>
      <c r="H689" s="159"/>
      <c r="I689" s="159"/>
      <c r="J689" s="159"/>
      <c r="K689" s="159"/>
      <c r="L689" s="159"/>
    </row>
    <row r="690" spans="2:12">
      <c r="B690" s="159"/>
      <c r="C690" s="159"/>
      <c r="D690" s="159"/>
      <c r="E690" s="159"/>
      <c r="F690" s="159"/>
      <c r="G690" s="159"/>
      <c r="H690" s="159"/>
      <c r="I690" s="159"/>
      <c r="J690" s="159"/>
      <c r="K690" s="159"/>
      <c r="L690" s="159"/>
    </row>
    <row r="691" spans="2:12">
      <c r="B691" s="159"/>
      <c r="C691" s="159"/>
      <c r="D691" s="159"/>
      <c r="E691" s="159"/>
      <c r="F691" s="159"/>
      <c r="G691" s="159"/>
      <c r="H691" s="159"/>
      <c r="I691" s="159"/>
      <c r="J691" s="159"/>
      <c r="K691" s="159"/>
      <c r="L691" s="159"/>
    </row>
    <row r="692" spans="2:12">
      <c r="B692" s="159"/>
      <c r="C692" s="159"/>
      <c r="D692" s="159"/>
      <c r="E692" s="159"/>
      <c r="F692" s="159"/>
      <c r="G692" s="159"/>
      <c r="H692" s="159"/>
      <c r="I692" s="159"/>
      <c r="J692" s="159"/>
      <c r="K692" s="159"/>
      <c r="L692" s="159"/>
    </row>
    <row r="693" spans="2:12">
      <c r="B693" s="159"/>
      <c r="C693" s="159"/>
      <c r="D693" s="159"/>
      <c r="E693" s="159"/>
      <c r="F693" s="159"/>
      <c r="G693" s="159"/>
      <c r="H693" s="159"/>
      <c r="I693" s="159"/>
      <c r="J693" s="159"/>
      <c r="K693" s="159"/>
      <c r="L693" s="159"/>
    </row>
    <row r="694" spans="2:12">
      <c r="B694" s="159"/>
      <c r="C694" s="159"/>
      <c r="D694" s="159"/>
      <c r="E694" s="159"/>
      <c r="F694" s="159"/>
      <c r="G694" s="159"/>
      <c r="H694" s="159"/>
      <c r="I694" s="159"/>
      <c r="J694" s="159"/>
      <c r="K694" s="159"/>
      <c r="L694" s="159"/>
    </row>
    <row r="695" spans="2:12">
      <c r="B695" s="159"/>
      <c r="C695" s="159"/>
      <c r="D695" s="159"/>
      <c r="E695" s="159"/>
      <c r="F695" s="159"/>
      <c r="G695" s="159"/>
      <c r="H695" s="159"/>
      <c r="I695" s="159"/>
      <c r="J695" s="159"/>
      <c r="K695" s="159"/>
      <c r="L695" s="159"/>
    </row>
    <row r="696" spans="2:12">
      <c r="B696" s="159"/>
      <c r="C696" s="159"/>
      <c r="D696" s="159"/>
      <c r="E696" s="159"/>
      <c r="F696" s="159"/>
      <c r="G696" s="159"/>
      <c r="H696" s="159"/>
      <c r="I696" s="159"/>
      <c r="J696" s="159"/>
      <c r="K696" s="159"/>
      <c r="L696" s="159"/>
    </row>
    <row r="697" spans="2:12">
      <c r="B697" s="159"/>
      <c r="C697" s="159"/>
      <c r="D697" s="159"/>
      <c r="E697" s="159"/>
      <c r="F697" s="159"/>
      <c r="G697" s="159"/>
      <c r="H697" s="159"/>
      <c r="I697" s="159"/>
      <c r="J697" s="159"/>
      <c r="K697" s="159"/>
      <c r="L697" s="159"/>
    </row>
    <row r="698" spans="2:12">
      <c r="B698" s="159"/>
      <c r="C698" s="159"/>
      <c r="D698" s="159"/>
      <c r="E698" s="159"/>
      <c r="F698" s="159"/>
      <c r="G698" s="159"/>
      <c r="H698" s="159"/>
      <c r="I698" s="159"/>
      <c r="J698" s="159"/>
      <c r="K698" s="159"/>
      <c r="L698" s="159"/>
    </row>
    <row r="699" spans="2:12">
      <c r="B699" s="159"/>
      <c r="C699" s="159"/>
      <c r="D699" s="159"/>
      <c r="E699" s="159"/>
      <c r="F699" s="159"/>
      <c r="G699" s="159"/>
      <c r="H699" s="159"/>
      <c r="I699" s="159"/>
      <c r="J699" s="159"/>
      <c r="K699" s="159"/>
      <c r="L699" s="159"/>
    </row>
    <row r="700" spans="2:12">
      <c r="B700" s="159"/>
      <c r="C700" s="159"/>
      <c r="D700" s="159"/>
      <c r="E700" s="159"/>
      <c r="F700" s="159"/>
      <c r="G700" s="159"/>
      <c r="H700" s="159"/>
      <c r="I700" s="159"/>
      <c r="J700" s="159"/>
      <c r="K700" s="159"/>
      <c r="L700" s="159"/>
    </row>
    <row r="701" spans="2:12">
      <c r="B701" s="159"/>
      <c r="C701" s="159"/>
      <c r="D701" s="159"/>
      <c r="E701" s="159"/>
      <c r="F701" s="159"/>
      <c r="G701" s="159"/>
      <c r="H701" s="159"/>
      <c r="I701" s="159"/>
      <c r="J701" s="159"/>
      <c r="K701" s="159"/>
      <c r="L701" s="159"/>
    </row>
    <row r="702" spans="2:12">
      <c r="B702" s="159"/>
      <c r="C702" s="159"/>
      <c r="D702" s="159"/>
      <c r="E702" s="159"/>
      <c r="F702" s="159"/>
      <c r="G702" s="159"/>
      <c r="H702" s="159"/>
      <c r="I702" s="159"/>
      <c r="J702" s="159"/>
      <c r="K702" s="159"/>
      <c r="L702" s="159"/>
    </row>
    <row r="703" spans="2:12">
      <c r="B703" s="159"/>
      <c r="C703" s="159"/>
      <c r="D703" s="159"/>
      <c r="E703" s="159"/>
      <c r="F703" s="159"/>
      <c r="G703" s="159"/>
      <c r="H703" s="159"/>
      <c r="I703" s="159"/>
      <c r="J703" s="159"/>
      <c r="K703" s="159"/>
      <c r="L703" s="159"/>
    </row>
    <row r="704" spans="2:12">
      <c r="B704" s="159"/>
      <c r="C704" s="159"/>
      <c r="D704" s="159"/>
      <c r="E704" s="159"/>
      <c r="F704" s="159"/>
      <c r="G704" s="159"/>
      <c r="H704" s="159"/>
      <c r="I704" s="159"/>
      <c r="J704" s="159"/>
      <c r="K704" s="159"/>
      <c r="L704" s="159"/>
    </row>
    <row r="705" spans="2:12">
      <c r="B705" s="159"/>
      <c r="C705" s="159"/>
      <c r="D705" s="159"/>
      <c r="E705" s="159"/>
      <c r="F705" s="159"/>
      <c r="G705" s="159"/>
      <c r="H705" s="159"/>
      <c r="I705" s="159"/>
      <c r="J705" s="159"/>
      <c r="K705" s="159"/>
      <c r="L705" s="159"/>
    </row>
    <row r="706" spans="2:12">
      <c r="B706" s="159"/>
      <c r="C706" s="159"/>
      <c r="D706" s="159"/>
      <c r="E706" s="159"/>
      <c r="F706" s="159"/>
      <c r="G706" s="159"/>
      <c r="H706" s="159"/>
      <c r="I706" s="159"/>
      <c r="J706" s="159"/>
      <c r="K706" s="159"/>
      <c r="L706" s="159"/>
    </row>
    <row r="707" spans="2:12">
      <c r="B707" s="159"/>
      <c r="C707" s="159"/>
      <c r="D707" s="159"/>
      <c r="E707" s="159"/>
      <c r="F707" s="159"/>
      <c r="G707" s="159"/>
      <c r="H707" s="159"/>
      <c r="I707" s="159"/>
      <c r="J707" s="159"/>
      <c r="K707" s="159"/>
      <c r="L707" s="159"/>
    </row>
    <row r="708" spans="2:12">
      <c r="B708" s="159"/>
      <c r="C708" s="159"/>
      <c r="D708" s="159"/>
      <c r="E708" s="159"/>
      <c r="F708" s="159"/>
      <c r="G708" s="159"/>
      <c r="H708" s="159"/>
      <c r="I708" s="159"/>
      <c r="J708" s="159"/>
      <c r="K708" s="159"/>
      <c r="L708" s="159"/>
    </row>
    <row r="709" spans="2:12">
      <c r="B709" s="159"/>
      <c r="C709" s="159"/>
      <c r="D709" s="159"/>
      <c r="E709" s="159"/>
      <c r="F709" s="159"/>
      <c r="G709" s="159"/>
      <c r="H709" s="159"/>
      <c r="I709" s="159"/>
      <c r="J709" s="159"/>
      <c r="K709" s="159"/>
      <c r="L709" s="159"/>
    </row>
    <row r="710" spans="2:12">
      <c r="B710" s="159"/>
      <c r="C710" s="159"/>
      <c r="D710" s="159"/>
      <c r="E710" s="159"/>
      <c r="F710" s="159"/>
      <c r="G710" s="159"/>
      <c r="H710" s="159"/>
      <c r="I710" s="159"/>
      <c r="J710" s="159"/>
      <c r="K710" s="159"/>
      <c r="L710" s="159"/>
    </row>
    <row r="711" spans="2:12">
      <c r="B711" s="159"/>
      <c r="C711" s="159"/>
      <c r="D711" s="159"/>
      <c r="E711" s="159"/>
      <c r="F711" s="159"/>
      <c r="G711" s="159"/>
      <c r="H711" s="159"/>
      <c r="I711" s="159"/>
      <c r="J711" s="159"/>
      <c r="K711" s="159"/>
      <c r="L711" s="159"/>
    </row>
    <row r="712" spans="2:12">
      <c r="B712" s="159"/>
      <c r="C712" s="159"/>
      <c r="D712" s="159"/>
      <c r="E712" s="159"/>
      <c r="F712" s="159"/>
      <c r="G712" s="159"/>
      <c r="H712" s="159"/>
      <c r="I712" s="159"/>
      <c r="J712" s="159"/>
      <c r="K712" s="159"/>
      <c r="L712" s="159"/>
    </row>
    <row r="713" spans="2:12">
      <c r="B713" s="159"/>
      <c r="C713" s="159"/>
      <c r="D713" s="159"/>
      <c r="E713" s="159"/>
      <c r="F713" s="159"/>
      <c r="G713" s="159"/>
      <c r="H713" s="159"/>
      <c r="I713" s="159"/>
      <c r="J713" s="159"/>
      <c r="K713" s="159"/>
      <c r="L713" s="159"/>
    </row>
    <row r="714" spans="2:12">
      <c r="B714" s="159"/>
      <c r="C714" s="159"/>
      <c r="D714" s="159"/>
      <c r="E714" s="159"/>
      <c r="F714" s="159"/>
      <c r="G714" s="159"/>
      <c r="H714" s="159"/>
      <c r="I714" s="159"/>
      <c r="J714" s="159"/>
      <c r="K714" s="159"/>
      <c r="L714" s="159"/>
    </row>
    <row r="715" spans="2:12">
      <c r="B715" s="159"/>
      <c r="C715" s="159"/>
      <c r="D715" s="159"/>
      <c r="E715" s="159"/>
      <c r="F715" s="159"/>
      <c r="G715" s="159"/>
      <c r="H715" s="159"/>
      <c r="I715" s="159"/>
      <c r="J715" s="159"/>
      <c r="K715" s="159"/>
      <c r="L715" s="159"/>
    </row>
    <row r="716" spans="2:12">
      <c r="B716" s="159"/>
      <c r="C716" s="159"/>
      <c r="D716" s="159"/>
      <c r="E716" s="159"/>
      <c r="F716" s="159"/>
      <c r="G716" s="159"/>
      <c r="H716" s="159"/>
      <c r="I716" s="159"/>
      <c r="J716" s="159"/>
      <c r="K716" s="159"/>
      <c r="L716" s="159"/>
    </row>
    <row r="717" spans="2:12">
      <c r="B717" s="159"/>
      <c r="C717" s="159"/>
      <c r="D717" s="159"/>
      <c r="E717" s="159"/>
      <c r="F717" s="159"/>
      <c r="G717" s="159"/>
      <c r="H717" s="159"/>
      <c r="I717" s="159"/>
      <c r="J717" s="159"/>
      <c r="K717" s="159"/>
      <c r="L717" s="159"/>
    </row>
    <row r="718" spans="2:12">
      <c r="B718" s="159"/>
      <c r="C718" s="159"/>
      <c r="D718" s="159"/>
      <c r="E718" s="159"/>
      <c r="F718" s="159"/>
      <c r="G718" s="159"/>
      <c r="H718" s="159"/>
      <c r="I718" s="159"/>
      <c r="J718" s="159"/>
      <c r="K718" s="159"/>
      <c r="L718" s="159"/>
    </row>
    <row r="719" spans="2:12">
      <c r="B719" s="159"/>
      <c r="C719" s="159"/>
      <c r="D719" s="159"/>
      <c r="E719" s="159"/>
      <c r="F719" s="159"/>
      <c r="G719" s="159"/>
      <c r="H719" s="159"/>
      <c r="I719" s="159"/>
      <c r="J719" s="159"/>
      <c r="K719" s="159"/>
      <c r="L719" s="159"/>
    </row>
    <row r="720" spans="2:12">
      <c r="B720" s="159"/>
      <c r="C720" s="159"/>
      <c r="D720" s="159"/>
      <c r="E720" s="159"/>
      <c r="F720" s="159"/>
      <c r="G720" s="159"/>
      <c r="H720" s="159"/>
      <c r="I720" s="159"/>
      <c r="J720" s="159"/>
      <c r="K720" s="159"/>
      <c r="L720" s="159"/>
    </row>
    <row r="721" spans="2:12">
      <c r="B721" s="159"/>
      <c r="C721" s="159"/>
      <c r="D721" s="159"/>
      <c r="E721" s="159"/>
      <c r="F721" s="159"/>
      <c r="G721" s="159"/>
      <c r="H721" s="159"/>
      <c r="I721" s="159"/>
      <c r="J721" s="159"/>
      <c r="K721" s="159"/>
      <c r="L721" s="159"/>
    </row>
    <row r="722" spans="2:12">
      <c r="B722" s="159"/>
      <c r="C722" s="159"/>
      <c r="D722" s="159"/>
      <c r="E722" s="159"/>
      <c r="F722" s="159"/>
      <c r="G722" s="159"/>
      <c r="H722" s="159"/>
      <c r="I722" s="159"/>
      <c r="J722" s="159"/>
      <c r="K722" s="159"/>
      <c r="L722" s="159"/>
    </row>
    <row r="723" spans="2:12">
      <c r="B723" s="159"/>
      <c r="C723" s="159"/>
      <c r="D723" s="159"/>
      <c r="E723" s="159"/>
      <c r="F723" s="159"/>
      <c r="G723" s="159"/>
      <c r="H723" s="159"/>
      <c r="I723" s="159"/>
      <c r="J723" s="159"/>
      <c r="K723" s="159"/>
      <c r="L723" s="159"/>
    </row>
    <row r="724" spans="2:12">
      <c r="B724" s="159"/>
      <c r="C724" s="159"/>
      <c r="D724" s="159"/>
      <c r="E724" s="159"/>
      <c r="F724" s="159"/>
      <c r="G724" s="159"/>
      <c r="H724" s="159"/>
      <c r="I724" s="159"/>
      <c r="J724" s="159"/>
      <c r="K724" s="159"/>
      <c r="L724" s="159"/>
    </row>
    <row r="725" spans="2:12">
      <c r="B725" s="159"/>
      <c r="C725" s="159"/>
      <c r="D725" s="159"/>
      <c r="E725" s="159"/>
      <c r="F725" s="159"/>
      <c r="G725" s="159"/>
      <c r="H725" s="159"/>
      <c r="I725" s="159"/>
      <c r="J725" s="159"/>
      <c r="K725" s="159"/>
      <c r="L725" s="159"/>
    </row>
    <row r="726" spans="2:12">
      <c r="B726" s="159"/>
      <c r="C726" s="159"/>
      <c r="D726" s="159"/>
      <c r="E726" s="159"/>
      <c r="F726" s="159"/>
      <c r="G726" s="159"/>
      <c r="H726" s="159"/>
      <c r="I726" s="159"/>
      <c r="J726" s="159"/>
      <c r="K726" s="159"/>
      <c r="L726" s="159"/>
    </row>
    <row r="727" spans="2:12">
      <c r="B727" s="159"/>
      <c r="C727" s="159"/>
      <c r="D727" s="159"/>
      <c r="E727" s="159"/>
      <c r="F727" s="159"/>
      <c r="G727" s="159"/>
      <c r="H727" s="159"/>
      <c r="I727" s="159"/>
      <c r="J727" s="159"/>
      <c r="K727" s="159"/>
      <c r="L727" s="159"/>
    </row>
    <row r="728" spans="2:12">
      <c r="B728" s="159"/>
      <c r="C728" s="159"/>
      <c r="D728" s="159"/>
      <c r="E728" s="159"/>
      <c r="F728" s="159"/>
      <c r="G728" s="159"/>
      <c r="H728" s="159"/>
      <c r="I728" s="159"/>
      <c r="J728" s="159"/>
      <c r="K728" s="159"/>
      <c r="L728" s="159"/>
    </row>
    <row r="729" spans="2:12">
      <c r="B729" s="159"/>
      <c r="C729" s="159"/>
      <c r="D729" s="159"/>
      <c r="E729" s="159"/>
      <c r="F729" s="159"/>
      <c r="G729" s="159"/>
      <c r="H729" s="159"/>
      <c r="I729" s="159"/>
      <c r="J729" s="159"/>
      <c r="K729" s="159"/>
      <c r="L729" s="159"/>
    </row>
    <row r="730" spans="2:12">
      <c r="B730" s="159"/>
      <c r="C730" s="159"/>
      <c r="D730" s="159"/>
      <c r="E730" s="159"/>
      <c r="F730" s="159"/>
      <c r="G730" s="159"/>
      <c r="H730" s="159"/>
      <c r="I730" s="159"/>
      <c r="J730" s="159"/>
      <c r="K730" s="159"/>
      <c r="L730" s="159"/>
    </row>
    <row r="731" spans="2:12">
      <c r="B731" s="159"/>
      <c r="C731" s="159"/>
      <c r="D731" s="159"/>
      <c r="E731" s="159"/>
      <c r="F731" s="159"/>
      <c r="G731" s="159"/>
      <c r="H731" s="159"/>
      <c r="I731" s="159"/>
      <c r="J731" s="159"/>
      <c r="K731" s="159"/>
      <c r="L731" s="159"/>
    </row>
    <row r="732" spans="2:12">
      <c r="B732" s="159"/>
      <c r="C732" s="159"/>
      <c r="D732" s="159"/>
      <c r="E732" s="159"/>
      <c r="F732" s="159"/>
      <c r="G732" s="159"/>
      <c r="H732" s="159"/>
      <c r="I732" s="159"/>
      <c r="J732" s="159"/>
      <c r="K732" s="159"/>
      <c r="L732" s="159"/>
    </row>
    <row r="733" spans="2:12">
      <c r="B733" s="159"/>
      <c r="C733" s="159"/>
      <c r="D733" s="159"/>
      <c r="E733" s="159"/>
      <c r="F733" s="159"/>
      <c r="G733" s="159"/>
      <c r="H733" s="159"/>
      <c r="I733" s="159"/>
      <c r="J733" s="159"/>
      <c r="K733" s="159"/>
      <c r="L733" s="159"/>
    </row>
    <row r="734" spans="2:12">
      <c r="B734" s="159"/>
      <c r="C734" s="159"/>
      <c r="D734" s="159"/>
      <c r="E734" s="159"/>
      <c r="F734" s="159"/>
      <c r="G734" s="159"/>
      <c r="H734" s="159"/>
      <c r="I734" s="159"/>
      <c r="J734" s="159"/>
      <c r="K734" s="159"/>
      <c r="L734" s="159"/>
    </row>
    <row r="735" spans="2:12">
      <c r="B735" s="159"/>
      <c r="C735" s="159"/>
      <c r="D735" s="159"/>
      <c r="E735" s="159"/>
      <c r="F735" s="159"/>
      <c r="G735" s="159"/>
      <c r="H735" s="159"/>
      <c r="I735" s="159"/>
      <c r="J735" s="159"/>
      <c r="K735" s="159"/>
      <c r="L735" s="159"/>
    </row>
    <row r="736" spans="2:12">
      <c r="B736" s="159"/>
      <c r="C736" s="159"/>
      <c r="D736" s="159"/>
      <c r="E736" s="159"/>
      <c r="F736" s="159"/>
      <c r="G736" s="159"/>
      <c r="H736" s="159"/>
      <c r="I736" s="159"/>
      <c r="J736" s="159"/>
      <c r="K736" s="159"/>
      <c r="L736" s="159"/>
    </row>
    <row r="737" spans="2:12">
      <c r="B737" s="159"/>
      <c r="C737" s="159"/>
      <c r="D737" s="159"/>
      <c r="E737" s="159"/>
      <c r="F737" s="159"/>
      <c r="G737" s="159"/>
      <c r="H737" s="159"/>
      <c r="I737" s="159"/>
      <c r="J737" s="159"/>
      <c r="K737" s="159"/>
      <c r="L737" s="159"/>
    </row>
    <row r="738" spans="2:12">
      <c r="B738" s="159"/>
      <c r="C738" s="159"/>
      <c r="D738" s="159"/>
      <c r="E738" s="159"/>
      <c r="F738" s="159"/>
      <c r="G738" s="159"/>
      <c r="H738" s="159"/>
      <c r="I738" s="159"/>
      <c r="J738" s="159"/>
      <c r="K738" s="159"/>
      <c r="L738" s="159"/>
    </row>
    <row r="739" spans="2:12">
      <c r="B739" s="159"/>
      <c r="C739" s="159"/>
      <c r="D739" s="159"/>
      <c r="E739" s="159"/>
      <c r="F739" s="159"/>
      <c r="G739" s="159"/>
      <c r="H739" s="159"/>
      <c r="I739" s="159"/>
      <c r="J739" s="159"/>
      <c r="K739" s="159"/>
      <c r="L739" s="159"/>
    </row>
    <row r="740" spans="2:12">
      <c r="B740" s="159"/>
      <c r="C740" s="159"/>
      <c r="D740" s="159"/>
      <c r="E740" s="159"/>
      <c r="F740" s="159"/>
      <c r="G740" s="159"/>
      <c r="H740" s="159"/>
      <c r="I740" s="159"/>
      <c r="J740" s="159"/>
      <c r="K740" s="159"/>
      <c r="L740" s="159"/>
    </row>
    <row r="741" spans="2:12">
      <c r="B741" s="159"/>
      <c r="C741" s="159"/>
      <c r="D741" s="159"/>
      <c r="E741" s="159"/>
      <c r="F741" s="159"/>
      <c r="G741" s="159"/>
      <c r="H741" s="159"/>
      <c r="I741" s="159"/>
      <c r="J741" s="159"/>
      <c r="K741" s="159"/>
      <c r="L741" s="159"/>
    </row>
    <row r="742" spans="2:12">
      <c r="B742" s="159"/>
      <c r="C742" s="159"/>
      <c r="D742" s="159"/>
      <c r="E742" s="159"/>
      <c r="F742" s="159"/>
      <c r="G742" s="159"/>
      <c r="H742" s="159"/>
      <c r="I742" s="159"/>
      <c r="J742" s="159"/>
      <c r="K742" s="159"/>
      <c r="L742" s="159"/>
    </row>
    <row r="743" spans="2:12">
      <c r="B743" s="159"/>
      <c r="C743" s="159"/>
      <c r="D743" s="159"/>
      <c r="E743" s="159"/>
      <c r="F743" s="159"/>
      <c r="G743" s="159"/>
      <c r="H743" s="159"/>
      <c r="I743" s="159"/>
      <c r="J743" s="159"/>
      <c r="K743" s="159"/>
      <c r="L743" s="159"/>
    </row>
    <row r="744" spans="2:12">
      <c r="B744" s="159"/>
      <c r="C744" s="159"/>
      <c r="D744" s="159"/>
      <c r="E744" s="159"/>
      <c r="F744" s="159"/>
      <c r="G744" s="159"/>
      <c r="H744" s="159"/>
      <c r="I744" s="159"/>
      <c r="J744" s="159"/>
      <c r="K744" s="159"/>
      <c r="L744" s="159"/>
    </row>
    <row r="745" spans="2:12">
      <c r="B745" s="159"/>
      <c r="C745" s="159"/>
      <c r="D745" s="159"/>
      <c r="E745" s="159"/>
      <c r="F745" s="159"/>
      <c r="G745" s="159"/>
      <c r="H745" s="159"/>
      <c r="I745" s="159"/>
      <c r="J745" s="159"/>
      <c r="K745" s="159"/>
      <c r="L745" s="159"/>
    </row>
    <row r="746" spans="2:12">
      <c r="B746" s="159"/>
      <c r="C746" s="159"/>
      <c r="D746" s="159"/>
      <c r="E746" s="159"/>
      <c r="F746" s="159"/>
      <c r="G746" s="159"/>
      <c r="H746" s="159"/>
      <c r="I746" s="159"/>
      <c r="J746" s="159"/>
      <c r="K746" s="159"/>
      <c r="L746" s="159"/>
    </row>
    <row r="747" spans="2:12">
      <c r="B747" s="159"/>
      <c r="C747" s="159"/>
      <c r="D747" s="159"/>
      <c r="E747" s="159"/>
      <c r="F747" s="159"/>
      <c r="G747" s="159"/>
      <c r="H747" s="159"/>
      <c r="I747" s="159"/>
      <c r="J747" s="159"/>
      <c r="K747" s="159"/>
      <c r="L747" s="159"/>
    </row>
    <row r="748" spans="2:12">
      <c r="B748" s="159"/>
      <c r="C748" s="159"/>
      <c r="D748" s="159"/>
      <c r="E748" s="159"/>
      <c r="F748" s="159"/>
      <c r="G748" s="159"/>
      <c r="H748" s="159"/>
      <c r="I748" s="159"/>
      <c r="J748" s="159"/>
      <c r="K748" s="159"/>
      <c r="L748" s="159"/>
    </row>
    <row r="749" spans="2:12">
      <c r="B749" s="159"/>
      <c r="C749" s="159"/>
      <c r="D749" s="159"/>
      <c r="E749" s="159"/>
      <c r="F749" s="159"/>
      <c r="G749" s="159"/>
      <c r="H749" s="159"/>
      <c r="I749" s="159"/>
      <c r="J749" s="159"/>
      <c r="K749" s="159"/>
      <c r="L749" s="159"/>
    </row>
    <row r="750" spans="2:12">
      <c r="B750" s="159"/>
      <c r="C750" s="159"/>
      <c r="D750" s="159"/>
      <c r="E750" s="159"/>
      <c r="F750" s="159"/>
      <c r="G750" s="159"/>
      <c r="H750" s="159"/>
      <c r="I750" s="159"/>
      <c r="J750" s="159"/>
      <c r="K750" s="159"/>
      <c r="L750" s="159"/>
    </row>
    <row r="751" spans="2:12">
      <c r="B751" s="159"/>
      <c r="C751" s="159"/>
      <c r="D751" s="159"/>
      <c r="E751" s="159"/>
      <c r="F751" s="159"/>
      <c r="G751" s="159"/>
      <c r="H751" s="159"/>
      <c r="I751" s="159"/>
      <c r="J751" s="159"/>
      <c r="K751" s="159"/>
      <c r="L751" s="159"/>
    </row>
    <row r="752" spans="2:12">
      <c r="B752" s="159"/>
      <c r="C752" s="159"/>
      <c r="D752" s="159"/>
      <c r="E752" s="159"/>
      <c r="F752" s="159"/>
      <c r="G752" s="159"/>
      <c r="H752" s="159"/>
      <c r="I752" s="159"/>
      <c r="J752" s="159"/>
      <c r="K752" s="159"/>
      <c r="L752" s="159"/>
    </row>
    <row r="753" spans="2:12">
      <c r="B753" s="159"/>
      <c r="C753" s="159"/>
      <c r="D753" s="159"/>
      <c r="E753" s="159"/>
      <c r="F753" s="159"/>
      <c r="G753" s="159"/>
      <c r="H753" s="159"/>
      <c r="I753" s="159"/>
      <c r="J753" s="159"/>
      <c r="K753" s="159"/>
      <c r="L753" s="159"/>
    </row>
    <row r="754" spans="2:12">
      <c r="B754" s="159"/>
      <c r="C754" s="159"/>
      <c r="D754" s="159"/>
      <c r="E754" s="159"/>
      <c r="F754" s="159"/>
      <c r="G754" s="159"/>
      <c r="H754" s="159"/>
      <c r="I754" s="159"/>
      <c r="J754" s="159"/>
      <c r="K754" s="159"/>
      <c r="L754" s="159"/>
    </row>
    <row r="755" spans="2:12">
      <c r="B755" s="159"/>
      <c r="C755" s="159"/>
      <c r="D755" s="159"/>
      <c r="E755" s="159"/>
      <c r="F755" s="159"/>
      <c r="G755" s="159"/>
      <c r="H755" s="159"/>
      <c r="I755" s="159"/>
      <c r="J755" s="159"/>
      <c r="K755" s="159"/>
      <c r="L755" s="159"/>
    </row>
    <row r="756" spans="2:12">
      <c r="B756" s="159"/>
      <c r="C756" s="159"/>
      <c r="D756" s="159"/>
      <c r="E756" s="159"/>
      <c r="F756" s="159"/>
      <c r="G756" s="159"/>
      <c r="H756" s="159"/>
      <c r="I756" s="159"/>
      <c r="J756" s="159"/>
      <c r="K756" s="159"/>
      <c r="L756" s="159"/>
    </row>
    <row r="757" spans="2:12">
      <c r="B757" s="159"/>
      <c r="C757" s="159"/>
      <c r="D757" s="159"/>
      <c r="E757" s="159"/>
      <c r="F757" s="159"/>
      <c r="G757" s="159"/>
      <c r="H757" s="159"/>
      <c r="I757" s="159"/>
      <c r="J757" s="159"/>
      <c r="K757" s="159"/>
      <c r="L757" s="159"/>
    </row>
    <row r="758" spans="2:12">
      <c r="B758" s="159"/>
      <c r="C758" s="159"/>
      <c r="D758" s="159"/>
      <c r="E758" s="159"/>
      <c r="F758" s="159"/>
      <c r="G758" s="159"/>
      <c r="H758" s="159"/>
      <c r="I758" s="159"/>
      <c r="J758" s="159"/>
      <c r="K758" s="159"/>
      <c r="L758" s="159"/>
    </row>
    <row r="759" spans="2:12">
      <c r="B759" s="159"/>
      <c r="C759" s="159"/>
      <c r="D759" s="159"/>
      <c r="E759" s="159"/>
      <c r="F759" s="159"/>
      <c r="G759" s="159"/>
      <c r="H759" s="159"/>
      <c r="I759" s="159"/>
      <c r="J759" s="159"/>
      <c r="K759" s="159"/>
      <c r="L759" s="159"/>
    </row>
    <row r="760" spans="2:12">
      <c r="B760" s="159"/>
      <c r="C760" s="159"/>
      <c r="D760" s="159"/>
      <c r="E760" s="159"/>
      <c r="F760" s="159"/>
      <c r="G760" s="159"/>
      <c r="H760" s="159"/>
      <c r="I760" s="159"/>
      <c r="J760" s="159"/>
      <c r="K760" s="159"/>
      <c r="L760" s="159"/>
    </row>
    <row r="761" spans="2:12">
      <c r="B761" s="159"/>
      <c r="C761" s="159"/>
      <c r="D761" s="159"/>
      <c r="E761" s="159"/>
      <c r="F761" s="159"/>
      <c r="G761" s="159"/>
      <c r="H761" s="159"/>
      <c r="I761" s="159"/>
      <c r="J761" s="159"/>
      <c r="K761" s="159"/>
      <c r="L761" s="159"/>
    </row>
    <row r="762" spans="2:12">
      <c r="B762" s="159"/>
      <c r="C762" s="159"/>
      <c r="D762" s="159"/>
      <c r="E762" s="159"/>
      <c r="F762" s="159"/>
      <c r="G762" s="159"/>
      <c r="H762" s="159"/>
      <c r="I762" s="159"/>
      <c r="J762" s="159"/>
      <c r="K762" s="159"/>
      <c r="L762" s="159"/>
    </row>
    <row r="763" spans="2:12">
      <c r="B763" s="159"/>
      <c r="C763" s="159"/>
      <c r="D763" s="159"/>
      <c r="E763" s="159"/>
      <c r="F763" s="159"/>
      <c r="G763" s="159"/>
      <c r="H763" s="159"/>
      <c r="I763" s="159"/>
      <c r="J763" s="159"/>
      <c r="K763" s="159"/>
      <c r="L763" s="159"/>
    </row>
    <row r="764" spans="2:12">
      <c r="B764" s="159"/>
      <c r="C764" s="159"/>
      <c r="D764" s="159"/>
      <c r="E764" s="159"/>
      <c r="F764" s="159"/>
      <c r="G764" s="159"/>
      <c r="H764" s="159"/>
      <c r="I764" s="159"/>
      <c r="J764" s="159"/>
      <c r="K764" s="159"/>
      <c r="L764" s="159"/>
    </row>
    <row r="765" spans="2:12">
      <c r="B765" s="159"/>
      <c r="C765" s="159"/>
      <c r="D765" s="159"/>
      <c r="E765" s="159"/>
      <c r="F765" s="159"/>
      <c r="G765" s="159"/>
      <c r="H765" s="159"/>
      <c r="I765" s="159"/>
      <c r="J765" s="159"/>
      <c r="K765" s="159"/>
      <c r="L765" s="159"/>
    </row>
    <row r="766" spans="2:12">
      <c r="B766" s="159"/>
      <c r="C766" s="159"/>
      <c r="D766" s="159"/>
      <c r="E766" s="159"/>
      <c r="F766" s="159"/>
      <c r="G766" s="159"/>
      <c r="H766" s="159"/>
      <c r="I766" s="159"/>
      <c r="J766" s="159"/>
      <c r="K766" s="159"/>
      <c r="L766" s="159"/>
    </row>
    <row r="767" spans="2:12">
      <c r="B767" s="159"/>
      <c r="C767" s="159"/>
      <c r="D767" s="159"/>
      <c r="E767" s="159"/>
      <c r="F767" s="159"/>
      <c r="G767" s="159"/>
      <c r="H767" s="159"/>
      <c r="I767" s="159"/>
      <c r="J767" s="159"/>
      <c r="K767" s="159"/>
      <c r="L767" s="159"/>
    </row>
    <row r="768" spans="2:12">
      <c r="B768" s="159"/>
      <c r="C768" s="159"/>
      <c r="D768" s="159"/>
      <c r="E768" s="159"/>
      <c r="F768" s="159"/>
      <c r="G768" s="159"/>
      <c r="H768" s="159"/>
      <c r="I768" s="159"/>
      <c r="J768" s="159"/>
      <c r="K768" s="159"/>
      <c r="L768" s="159"/>
    </row>
    <row r="769" spans="2:12">
      <c r="B769" s="159"/>
      <c r="C769" s="159"/>
      <c r="D769" s="159"/>
      <c r="E769" s="159"/>
      <c r="F769" s="159"/>
      <c r="G769" s="159"/>
      <c r="H769" s="159"/>
      <c r="I769" s="159"/>
      <c r="J769" s="159"/>
      <c r="K769" s="159"/>
      <c r="L769" s="159"/>
    </row>
    <row r="770" spans="2:12">
      <c r="B770" s="159"/>
      <c r="C770" s="159"/>
      <c r="D770" s="159"/>
      <c r="E770" s="159"/>
      <c r="F770" s="159"/>
      <c r="G770" s="159"/>
      <c r="H770" s="159"/>
      <c r="I770" s="159"/>
      <c r="J770" s="159"/>
      <c r="K770" s="159"/>
      <c r="L770" s="159"/>
    </row>
    <row r="771" spans="2:12">
      <c r="B771" s="159"/>
      <c r="C771" s="159"/>
      <c r="D771" s="159"/>
      <c r="E771" s="159"/>
      <c r="F771" s="159"/>
      <c r="G771" s="159"/>
      <c r="H771" s="159"/>
      <c r="I771" s="159"/>
      <c r="J771" s="159"/>
      <c r="K771" s="159"/>
      <c r="L771" s="159"/>
    </row>
    <row r="772" spans="2:12">
      <c r="B772" s="159"/>
      <c r="C772" s="159"/>
      <c r="D772" s="159"/>
      <c r="E772" s="159"/>
      <c r="F772" s="159"/>
      <c r="G772" s="159"/>
      <c r="H772" s="159"/>
      <c r="I772" s="159"/>
      <c r="J772" s="159"/>
      <c r="K772" s="159"/>
      <c r="L772" s="159"/>
    </row>
    <row r="773" spans="2:12">
      <c r="B773" s="159"/>
      <c r="C773" s="159"/>
      <c r="D773" s="159"/>
      <c r="E773" s="159"/>
      <c r="F773" s="159"/>
      <c r="G773" s="159"/>
      <c r="H773" s="159"/>
      <c r="I773" s="159"/>
      <c r="J773" s="159"/>
      <c r="K773" s="159"/>
      <c r="L773" s="159"/>
    </row>
    <row r="774" spans="2:12">
      <c r="B774" s="159"/>
      <c r="C774" s="159"/>
      <c r="D774" s="159"/>
      <c r="E774" s="159"/>
      <c r="F774" s="159"/>
      <c r="G774" s="159"/>
      <c r="H774" s="159"/>
      <c r="I774" s="159"/>
      <c r="J774" s="159"/>
      <c r="K774" s="159"/>
      <c r="L774" s="159"/>
    </row>
    <row r="775" spans="2:12">
      <c r="B775" s="159"/>
      <c r="C775" s="159"/>
      <c r="D775" s="159"/>
      <c r="E775" s="159"/>
      <c r="F775" s="159"/>
      <c r="G775" s="159"/>
      <c r="H775" s="159"/>
      <c r="I775" s="159"/>
      <c r="J775" s="159"/>
      <c r="K775" s="159"/>
      <c r="L775" s="159"/>
    </row>
    <row r="776" spans="2:12">
      <c r="B776" s="159"/>
      <c r="C776" s="159"/>
      <c r="D776" s="159"/>
      <c r="E776" s="159"/>
      <c r="F776" s="159"/>
      <c r="G776" s="159"/>
      <c r="H776" s="159"/>
      <c r="I776" s="159"/>
      <c r="J776" s="159"/>
      <c r="K776" s="159"/>
      <c r="L776" s="159"/>
    </row>
    <row r="777" spans="2:12">
      <c r="B777" s="159"/>
      <c r="C777" s="159"/>
      <c r="D777" s="159"/>
      <c r="E777" s="159"/>
      <c r="F777" s="159"/>
      <c r="G777" s="159"/>
      <c r="H777" s="159"/>
      <c r="I777" s="159"/>
      <c r="J777" s="159"/>
      <c r="K777" s="159"/>
      <c r="L777" s="159"/>
    </row>
    <row r="778" spans="2:12">
      <c r="B778" s="159"/>
      <c r="C778" s="159"/>
      <c r="D778" s="159"/>
      <c r="E778" s="159"/>
      <c r="F778" s="159"/>
      <c r="G778" s="159"/>
      <c r="H778" s="159"/>
      <c r="I778" s="159"/>
      <c r="J778" s="159"/>
      <c r="K778" s="159"/>
      <c r="L778" s="159"/>
    </row>
    <row r="779" spans="2:12">
      <c r="B779" s="159"/>
      <c r="C779" s="159"/>
      <c r="D779" s="159"/>
      <c r="E779" s="159"/>
      <c r="F779" s="159"/>
      <c r="G779" s="159"/>
      <c r="H779" s="159"/>
      <c r="I779" s="159"/>
      <c r="J779" s="159"/>
      <c r="K779" s="159"/>
      <c r="L779" s="159"/>
    </row>
    <row r="780" spans="2:12">
      <c r="B780" s="159"/>
      <c r="C780" s="159"/>
      <c r="D780" s="159"/>
      <c r="E780" s="159"/>
      <c r="F780" s="159"/>
      <c r="G780" s="159"/>
      <c r="H780" s="159"/>
      <c r="I780" s="159"/>
      <c r="J780" s="159"/>
      <c r="K780" s="159"/>
      <c r="L780" s="159"/>
    </row>
    <row r="781" spans="2:12">
      <c r="B781" s="159"/>
      <c r="C781" s="159"/>
      <c r="D781" s="159"/>
      <c r="E781" s="159"/>
      <c r="F781" s="159"/>
      <c r="G781" s="159"/>
      <c r="H781" s="159"/>
      <c r="I781" s="159"/>
      <c r="J781" s="159"/>
      <c r="K781" s="159"/>
      <c r="L781" s="159"/>
    </row>
    <row r="782" spans="2:12">
      <c r="B782" s="159"/>
      <c r="C782" s="159"/>
      <c r="D782" s="159"/>
      <c r="E782" s="159"/>
      <c r="F782" s="159"/>
      <c r="G782" s="159"/>
      <c r="H782" s="159"/>
      <c r="I782" s="159"/>
      <c r="J782" s="159"/>
      <c r="K782" s="159"/>
      <c r="L782" s="159"/>
    </row>
    <row r="783" spans="2:12">
      <c r="B783" s="159"/>
      <c r="C783" s="159"/>
      <c r="D783" s="159"/>
      <c r="E783" s="159"/>
      <c r="F783" s="159"/>
      <c r="G783" s="159"/>
      <c r="H783" s="159"/>
      <c r="I783" s="159"/>
      <c r="J783" s="159"/>
      <c r="K783" s="159"/>
      <c r="L783" s="159"/>
    </row>
    <row r="784" spans="2:12">
      <c r="B784" s="159"/>
      <c r="C784" s="159"/>
      <c r="D784" s="159"/>
      <c r="E784" s="159"/>
      <c r="F784" s="159"/>
      <c r="G784" s="159"/>
      <c r="H784" s="159"/>
      <c r="I784" s="159"/>
      <c r="J784" s="159"/>
      <c r="K784" s="159"/>
      <c r="L784" s="159"/>
    </row>
    <row r="785" spans="2:12">
      <c r="B785" s="159"/>
      <c r="C785" s="159"/>
      <c r="D785" s="159"/>
      <c r="E785" s="159"/>
      <c r="F785" s="159"/>
      <c r="G785" s="159"/>
      <c r="H785" s="159"/>
      <c r="I785" s="159"/>
      <c r="J785" s="159"/>
      <c r="K785" s="159"/>
      <c r="L785" s="159"/>
    </row>
    <row r="786" spans="2:12">
      <c r="B786" s="159"/>
      <c r="C786" s="159"/>
      <c r="D786" s="159"/>
      <c r="E786" s="159"/>
      <c r="F786" s="159"/>
      <c r="G786" s="159"/>
      <c r="H786" s="159"/>
      <c r="I786" s="159"/>
      <c r="J786" s="159"/>
      <c r="K786" s="159"/>
      <c r="L786" s="159"/>
    </row>
    <row r="787" spans="2:12">
      <c r="B787" s="159"/>
      <c r="C787" s="159"/>
      <c r="D787" s="159"/>
      <c r="E787" s="159"/>
      <c r="F787" s="159"/>
      <c r="G787" s="159"/>
      <c r="H787" s="159"/>
      <c r="I787" s="159"/>
      <c r="J787" s="159"/>
      <c r="K787" s="159"/>
      <c r="L787" s="159"/>
    </row>
    <row r="788" spans="2:12">
      <c r="B788" s="159"/>
      <c r="C788" s="159"/>
      <c r="D788" s="159"/>
      <c r="E788" s="159"/>
      <c r="F788" s="159"/>
      <c r="G788" s="159"/>
      <c r="H788" s="159"/>
      <c r="I788" s="159"/>
      <c r="J788" s="159"/>
      <c r="K788" s="159"/>
      <c r="L788" s="159"/>
    </row>
    <row r="789" spans="2:12">
      <c r="B789" s="159"/>
      <c r="C789" s="159"/>
      <c r="D789" s="159"/>
      <c r="E789" s="159"/>
      <c r="F789" s="159"/>
      <c r="G789" s="159"/>
      <c r="H789" s="159"/>
      <c r="I789" s="159"/>
      <c r="J789" s="159"/>
      <c r="K789" s="159"/>
      <c r="L789" s="159"/>
    </row>
    <row r="790" spans="2:12">
      <c r="B790" s="159"/>
      <c r="C790" s="159"/>
      <c r="D790" s="159"/>
      <c r="E790" s="159"/>
      <c r="F790" s="159"/>
      <c r="G790" s="159"/>
      <c r="H790" s="159"/>
      <c r="I790" s="159"/>
      <c r="J790" s="159"/>
      <c r="K790" s="159"/>
      <c r="L790" s="159"/>
    </row>
    <row r="791" spans="2:12">
      <c r="B791" s="159"/>
      <c r="C791" s="159"/>
      <c r="D791" s="159"/>
      <c r="E791" s="159"/>
      <c r="F791" s="159"/>
      <c r="G791" s="159"/>
      <c r="H791" s="159"/>
      <c r="I791" s="159"/>
      <c r="J791" s="159"/>
      <c r="K791" s="159"/>
      <c r="L791" s="159"/>
    </row>
    <row r="792" spans="2:12">
      <c r="B792" s="159"/>
      <c r="C792" s="159"/>
      <c r="D792" s="159"/>
      <c r="E792" s="159"/>
      <c r="F792" s="159"/>
      <c r="G792" s="159"/>
      <c r="H792" s="159"/>
      <c r="I792" s="159"/>
      <c r="J792" s="159"/>
      <c r="K792" s="159"/>
      <c r="L792" s="159"/>
    </row>
    <row r="793" spans="2:12">
      <c r="B793" s="159"/>
      <c r="C793" s="159"/>
      <c r="D793" s="159"/>
      <c r="E793" s="159"/>
      <c r="F793" s="159"/>
      <c r="G793" s="159"/>
      <c r="H793" s="159"/>
      <c r="I793" s="159"/>
      <c r="J793" s="159"/>
      <c r="K793" s="159"/>
      <c r="L793" s="159"/>
    </row>
    <row r="794" spans="2:12">
      <c r="B794" s="159"/>
      <c r="C794" s="159"/>
      <c r="D794" s="159"/>
      <c r="E794" s="159"/>
      <c r="F794" s="159"/>
      <c r="G794" s="159"/>
      <c r="H794" s="159"/>
      <c r="I794" s="159"/>
      <c r="J794" s="159"/>
      <c r="K794" s="159"/>
      <c r="L794" s="159"/>
    </row>
    <row r="795" spans="2:12">
      <c r="B795" s="159"/>
      <c r="C795" s="159"/>
      <c r="D795" s="159"/>
      <c r="E795" s="159"/>
      <c r="F795" s="159"/>
      <c r="G795" s="159"/>
      <c r="H795" s="159"/>
      <c r="I795" s="159"/>
      <c r="J795" s="159"/>
      <c r="K795" s="159"/>
      <c r="L795" s="159"/>
    </row>
    <row r="796" spans="2:12">
      <c r="B796" s="159"/>
      <c r="C796" s="159"/>
      <c r="D796" s="159"/>
      <c r="E796" s="159"/>
      <c r="F796" s="159"/>
      <c r="G796" s="159"/>
      <c r="H796" s="159"/>
      <c r="I796" s="159"/>
      <c r="J796" s="159"/>
      <c r="K796" s="159"/>
      <c r="L796" s="159"/>
    </row>
    <row r="797" spans="2:12">
      <c r="B797" s="159"/>
      <c r="C797" s="159"/>
      <c r="D797" s="159"/>
      <c r="E797" s="159"/>
      <c r="F797" s="159"/>
      <c r="G797" s="159"/>
      <c r="H797" s="159"/>
      <c r="I797" s="159"/>
      <c r="J797" s="159"/>
      <c r="K797" s="159"/>
      <c r="L797" s="159"/>
    </row>
    <row r="798" spans="2:12">
      <c r="B798" s="159"/>
      <c r="C798" s="159"/>
      <c r="D798" s="159"/>
      <c r="E798" s="159"/>
      <c r="F798" s="159"/>
      <c r="G798" s="159"/>
      <c r="H798" s="159"/>
      <c r="I798" s="159"/>
      <c r="J798" s="159"/>
      <c r="K798" s="159"/>
      <c r="L798" s="159"/>
    </row>
    <row r="799" spans="2:12">
      <c r="B799" s="159"/>
      <c r="C799" s="159"/>
      <c r="D799" s="159"/>
      <c r="E799" s="159"/>
      <c r="F799" s="159"/>
      <c r="G799" s="159"/>
      <c r="H799" s="159"/>
      <c r="I799" s="159"/>
      <c r="J799" s="159"/>
      <c r="K799" s="159"/>
      <c r="L799" s="159"/>
    </row>
    <row r="800" spans="2:12">
      <c r="B800" s="159"/>
      <c r="C800" s="159"/>
      <c r="D800" s="159"/>
      <c r="E800" s="159"/>
      <c r="F800" s="159"/>
      <c r="G800" s="159"/>
      <c r="H800" s="159"/>
      <c r="I800" s="159"/>
      <c r="J800" s="159"/>
      <c r="K800" s="159"/>
      <c r="L800" s="159"/>
    </row>
    <row r="801" spans="2:12">
      <c r="B801" s="159"/>
      <c r="C801" s="159"/>
      <c r="D801" s="159"/>
      <c r="E801" s="159"/>
      <c r="F801" s="159"/>
      <c r="G801" s="159"/>
      <c r="H801" s="159"/>
      <c r="I801" s="159"/>
      <c r="J801" s="159"/>
      <c r="K801" s="159"/>
      <c r="L801" s="159"/>
    </row>
    <row r="802" spans="2:12">
      <c r="B802" s="159"/>
      <c r="C802" s="159"/>
      <c r="D802" s="159"/>
      <c r="E802" s="159"/>
      <c r="F802" s="159"/>
      <c r="G802" s="159"/>
      <c r="H802" s="159"/>
      <c r="I802" s="159"/>
      <c r="J802" s="159"/>
      <c r="K802" s="159"/>
      <c r="L802" s="159"/>
    </row>
    <row r="803" spans="2:12">
      <c r="B803" s="159"/>
      <c r="C803" s="159"/>
      <c r="D803" s="159"/>
      <c r="E803" s="159"/>
      <c r="F803" s="159"/>
      <c r="G803" s="159"/>
      <c r="H803" s="159"/>
      <c r="I803" s="159"/>
      <c r="J803" s="159"/>
      <c r="K803" s="159"/>
      <c r="L803" s="159"/>
    </row>
    <row r="804" spans="2:12">
      <c r="B804" s="159"/>
      <c r="C804" s="159"/>
      <c r="D804" s="159"/>
      <c r="E804" s="159"/>
      <c r="F804" s="159"/>
      <c r="G804" s="159"/>
      <c r="H804" s="159"/>
      <c r="I804" s="159"/>
      <c r="J804" s="159"/>
      <c r="K804" s="159"/>
      <c r="L804" s="159"/>
    </row>
    <row r="805" spans="2:12">
      <c r="B805" s="159"/>
      <c r="C805" s="159"/>
      <c r="D805" s="159"/>
      <c r="E805" s="159"/>
      <c r="F805" s="159"/>
      <c r="G805" s="159"/>
      <c r="H805" s="159"/>
      <c r="I805" s="159"/>
      <c r="J805" s="159"/>
      <c r="K805" s="159"/>
      <c r="L805" s="159"/>
    </row>
    <row r="806" spans="2:12">
      <c r="B806" s="159"/>
      <c r="C806" s="159"/>
      <c r="D806" s="159"/>
      <c r="E806" s="159"/>
      <c r="F806" s="159"/>
      <c r="G806" s="159"/>
      <c r="H806" s="159"/>
      <c r="I806" s="159"/>
      <c r="J806" s="159"/>
      <c r="K806" s="159"/>
      <c r="L806" s="159"/>
    </row>
    <row r="807" spans="2:12">
      <c r="B807" s="159"/>
      <c r="C807" s="159"/>
      <c r="D807" s="159"/>
      <c r="E807" s="159"/>
      <c r="F807" s="159"/>
      <c r="G807" s="159"/>
      <c r="H807" s="159"/>
      <c r="I807" s="159"/>
      <c r="J807" s="159"/>
      <c r="K807" s="159"/>
      <c r="L807" s="159"/>
    </row>
    <row r="808" spans="2:12">
      <c r="B808" s="159"/>
      <c r="C808" s="159"/>
      <c r="D808" s="159"/>
      <c r="E808" s="159"/>
      <c r="F808" s="159"/>
      <c r="G808" s="159"/>
      <c r="H808" s="159"/>
      <c r="I808" s="159"/>
      <c r="J808" s="159"/>
      <c r="K808" s="159"/>
      <c r="L808" s="159"/>
    </row>
    <row r="809" spans="2:12">
      <c r="B809" s="159"/>
      <c r="C809" s="159"/>
      <c r="D809" s="159"/>
      <c r="E809" s="159"/>
      <c r="F809" s="159"/>
      <c r="G809" s="159"/>
      <c r="H809" s="159"/>
      <c r="I809" s="159"/>
      <c r="J809" s="159"/>
      <c r="K809" s="159"/>
      <c r="L809" s="159"/>
    </row>
    <row r="810" spans="2:12">
      <c r="B810" s="159"/>
      <c r="C810" s="159"/>
      <c r="D810" s="159"/>
      <c r="E810" s="159"/>
      <c r="F810" s="159"/>
      <c r="G810" s="159"/>
      <c r="H810" s="159"/>
      <c r="I810" s="159"/>
      <c r="J810" s="159"/>
      <c r="K810" s="159"/>
      <c r="L810" s="159"/>
    </row>
    <row r="811" spans="2:12">
      <c r="B811" s="159"/>
      <c r="C811" s="159"/>
      <c r="D811" s="159"/>
      <c r="E811" s="159"/>
      <c r="F811" s="159"/>
      <c r="G811" s="159"/>
      <c r="H811" s="159"/>
      <c r="I811" s="159"/>
      <c r="J811" s="159"/>
      <c r="K811" s="159"/>
      <c r="L811" s="159"/>
    </row>
    <row r="812" spans="2:12">
      <c r="B812" s="159"/>
      <c r="C812" s="159"/>
      <c r="D812" s="159"/>
      <c r="E812" s="159"/>
      <c r="F812" s="159"/>
      <c r="G812" s="159"/>
      <c r="H812" s="159"/>
      <c r="I812" s="159"/>
      <c r="J812" s="159"/>
      <c r="K812" s="159"/>
      <c r="L812" s="159"/>
    </row>
    <row r="813" spans="2:12">
      <c r="B813" s="159"/>
      <c r="C813" s="159"/>
      <c r="D813" s="159"/>
      <c r="E813" s="159"/>
      <c r="F813" s="159"/>
      <c r="G813" s="159"/>
      <c r="H813" s="159"/>
      <c r="I813" s="159"/>
      <c r="J813" s="159"/>
      <c r="K813" s="159"/>
      <c r="L813" s="159"/>
    </row>
    <row r="814" spans="2:12">
      <c r="B814" s="159"/>
      <c r="C814" s="159"/>
      <c r="D814" s="159"/>
      <c r="E814" s="159"/>
      <c r="F814" s="159"/>
      <c r="G814" s="159"/>
      <c r="H814" s="159"/>
      <c r="I814" s="159"/>
      <c r="J814" s="159"/>
      <c r="K814" s="159"/>
      <c r="L814" s="159"/>
    </row>
    <row r="815" spans="2:12">
      <c r="B815" s="159"/>
      <c r="C815" s="159"/>
      <c r="D815" s="159"/>
      <c r="E815" s="159"/>
      <c r="F815" s="159"/>
      <c r="G815" s="159"/>
      <c r="H815" s="159"/>
      <c r="I815" s="159"/>
      <c r="J815" s="159"/>
      <c r="K815" s="159"/>
      <c r="L815" s="159"/>
    </row>
    <row r="816" spans="2:12">
      <c r="B816" s="159"/>
      <c r="C816" s="159"/>
      <c r="D816" s="159"/>
      <c r="E816" s="159"/>
      <c r="F816" s="159"/>
      <c r="G816" s="159"/>
      <c r="H816" s="159"/>
      <c r="I816" s="159"/>
      <c r="J816" s="159"/>
      <c r="K816" s="159"/>
      <c r="L816" s="159"/>
    </row>
    <row r="817" spans="2:12">
      <c r="B817" s="159"/>
      <c r="C817" s="159"/>
      <c r="D817" s="159"/>
      <c r="E817" s="159"/>
      <c r="F817" s="159"/>
      <c r="G817" s="159"/>
      <c r="H817" s="159"/>
      <c r="I817" s="159"/>
      <c r="J817" s="159"/>
      <c r="K817" s="159"/>
      <c r="L817" s="159"/>
    </row>
    <row r="818" spans="2:12">
      <c r="B818" s="159"/>
      <c r="C818" s="159"/>
      <c r="D818" s="159"/>
      <c r="E818" s="159"/>
      <c r="F818" s="159"/>
      <c r="G818" s="159"/>
      <c r="H818" s="159"/>
      <c r="I818" s="159"/>
      <c r="J818" s="159"/>
      <c r="K818" s="159"/>
      <c r="L818" s="159"/>
    </row>
    <row r="819" spans="2:12">
      <c r="B819" s="159"/>
      <c r="C819" s="159"/>
      <c r="D819" s="159"/>
      <c r="E819" s="159"/>
      <c r="F819" s="159"/>
      <c r="G819" s="159"/>
      <c r="H819" s="159"/>
      <c r="I819" s="159"/>
      <c r="J819" s="159"/>
      <c r="K819" s="159"/>
      <c r="L819" s="159"/>
    </row>
    <row r="820" spans="2:12">
      <c r="B820" s="159"/>
      <c r="C820" s="159"/>
      <c r="D820" s="159"/>
      <c r="E820" s="159"/>
      <c r="F820" s="159"/>
      <c r="G820" s="159"/>
      <c r="H820" s="159"/>
      <c r="I820" s="159"/>
      <c r="J820" s="159"/>
      <c r="K820" s="159"/>
      <c r="L820" s="159"/>
    </row>
    <row r="821" spans="2:12">
      <c r="B821" s="159"/>
      <c r="C821" s="159"/>
      <c r="D821" s="159"/>
      <c r="E821" s="159"/>
      <c r="F821" s="159"/>
      <c r="G821" s="159"/>
      <c r="H821" s="159"/>
      <c r="I821" s="159"/>
      <c r="J821" s="159"/>
      <c r="K821" s="159"/>
      <c r="L821" s="159"/>
    </row>
    <row r="822" spans="2:12">
      <c r="B822" s="159"/>
      <c r="C822" s="159"/>
      <c r="D822" s="159"/>
      <c r="E822" s="159"/>
      <c r="F822" s="159"/>
      <c r="G822" s="159"/>
      <c r="H822" s="159"/>
      <c r="I822" s="159"/>
      <c r="J822" s="159"/>
      <c r="K822" s="159"/>
      <c r="L822" s="159"/>
    </row>
    <row r="823" spans="2:12">
      <c r="B823" s="159"/>
      <c r="C823" s="159"/>
      <c r="D823" s="159"/>
      <c r="E823" s="159"/>
      <c r="F823" s="159"/>
      <c r="G823" s="159"/>
      <c r="H823" s="159"/>
      <c r="I823" s="159"/>
      <c r="J823" s="159"/>
      <c r="K823" s="159"/>
      <c r="L823" s="159"/>
    </row>
    <row r="824" spans="2:12">
      <c r="B824" s="159"/>
      <c r="C824" s="159"/>
      <c r="D824" s="159"/>
      <c r="E824" s="159"/>
      <c r="F824" s="159"/>
      <c r="G824" s="159"/>
      <c r="H824" s="159"/>
      <c r="I824" s="159"/>
      <c r="J824" s="159"/>
      <c r="K824" s="159"/>
      <c r="L824" s="159"/>
    </row>
    <row r="825" spans="2:12">
      <c r="B825" s="159"/>
      <c r="C825" s="159"/>
      <c r="D825" s="159"/>
      <c r="E825" s="159"/>
      <c r="F825" s="159"/>
      <c r="G825" s="159"/>
      <c r="H825" s="159"/>
      <c r="I825" s="159"/>
      <c r="J825" s="159"/>
      <c r="K825" s="159"/>
      <c r="L825" s="159"/>
    </row>
    <row r="826" spans="2:12">
      <c r="B826" s="159"/>
      <c r="C826" s="159"/>
      <c r="D826" s="159"/>
      <c r="E826" s="159"/>
      <c r="F826" s="159"/>
      <c r="G826" s="159"/>
      <c r="H826" s="159"/>
      <c r="I826" s="159"/>
      <c r="J826" s="159"/>
      <c r="K826" s="159"/>
      <c r="L826" s="159"/>
    </row>
    <row r="827" spans="2:12">
      <c r="B827" s="159"/>
      <c r="C827" s="159"/>
      <c r="D827" s="159"/>
      <c r="E827" s="159"/>
      <c r="F827" s="159"/>
      <c r="G827" s="159"/>
      <c r="H827" s="159"/>
      <c r="I827" s="159"/>
      <c r="J827" s="159"/>
      <c r="K827" s="159"/>
      <c r="L827" s="159"/>
    </row>
    <row r="828" spans="2:12">
      <c r="B828" s="159"/>
      <c r="C828" s="159"/>
      <c r="D828" s="159"/>
      <c r="E828" s="159"/>
      <c r="F828" s="159"/>
      <c r="G828" s="159"/>
      <c r="H828" s="159"/>
      <c r="I828" s="159"/>
      <c r="J828" s="159"/>
      <c r="K828" s="159"/>
      <c r="L828" s="159"/>
    </row>
    <row r="829" spans="2:12">
      <c r="B829" s="159"/>
      <c r="C829" s="159"/>
      <c r="D829" s="159"/>
      <c r="E829" s="159"/>
      <c r="F829" s="159"/>
      <c r="G829" s="159"/>
      <c r="H829" s="159"/>
      <c r="I829" s="159"/>
      <c r="J829" s="159"/>
      <c r="K829" s="159"/>
      <c r="L829" s="159"/>
    </row>
    <row r="830" spans="2:12">
      <c r="B830" s="159"/>
      <c r="C830" s="159"/>
      <c r="D830" s="159"/>
      <c r="E830" s="159"/>
      <c r="F830" s="159"/>
      <c r="G830" s="159"/>
      <c r="H830" s="159"/>
      <c r="I830" s="159"/>
      <c r="J830" s="159"/>
      <c r="K830" s="159"/>
      <c r="L830" s="159"/>
    </row>
    <row r="831" spans="2:12">
      <c r="B831" s="159"/>
      <c r="C831" s="159"/>
      <c r="D831" s="159"/>
      <c r="E831" s="159"/>
      <c r="F831" s="159"/>
      <c r="G831" s="159"/>
      <c r="H831" s="159"/>
      <c r="I831" s="159"/>
      <c r="J831" s="159"/>
      <c r="K831" s="159"/>
      <c r="L831" s="159"/>
    </row>
    <row r="832" spans="2:12">
      <c r="B832" s="159"/>
      <c r="C832" s="159"/>
      <c r="D832" s="159"/>
      <c r="E832" s="159"/>
      <c r="F832" s="159"/>
      <c r="G832" s="159"/>
      <c r="H832" s="159"/>
      <c r="I832" s="159"/>
      <c r="J832" s="159"/>
      <c r="K832" s="159"/>
      <c r="L832" s="159"/>
    </row>
    <row r="833" spans="2:12">
      <c r="B833" s="159"/>
      <c r="C833" s="159"/>
      <c r="D833" s="159"/>
      <c r="E833" s="159"/>
      <c r="F833" s="159"/>
      <c r="G833" s="159"/>
      <c r="H833" s="159"/>
      <c r="I833" s="159"/>
      <c r="J833" s="159"/>
      <c r="K833" s="159"/>
      <c r="L833" s="159"/>
    </row>
    <row r="834" spans="2:12">
      <c r="B834" s="159"/>
      <c r="C834" s="159"/>
      <c r="D834" s="159"/>
      <c r="E834" s="159"/>
      <c r="F834" s="159"/>
      <c r="G834" s="159"/>
      <c r="H834" s="159"/>
      <c r="I834" s="159"/>
      <c r="J834" s="159"/>
      <c r="K834" s="159"/>
      <c r="L834" s="159"/>
    </row>
    <row r="835" spans="2:12">
      <c r="B835" s="159"/>
      <c r="C835" s="159"/>
      <c r="D835" s="159"/>
      <c r="E835" s="159"/>
      <c r="F835" s="159"/>
      <c r="G835" s="159"/>
      <c r="H835" s="159"/>
      <c r="I835" s="159"/>
      <c r="J835" s="159"/>
      <c r="K835" s="159"/>
      <c r="L835" s="159"/>
    </row>
    <row r="836" spans="2:12">
      <c r="B836" s="159"/>
      <c r="C836" s="159"/>
      <c r="D836" s="159"/>
      <c r="E836" s="159"/>
      <c r="F836" s="159"/>
      <c r="G836" s="159"/>
      <c r="H836" s="159"/>
      <c r="I836" s="159"/>
      <c r="J836" s="159"/>
      <c r="K836" s="159"/>
      <c r="L836" s="159"/>
    </row>
    <row r="837" spans="2:12">
      <c r="B837" s="159"/>
      <c r="C837" s="159"/>
      <c r="D837" s="159"/>
      <c r="E837" s="159"/>
      <c r="F837" s="159"/>
      <c r="G837" s="159"/>
      <c r="H837" s="159"/>
      <c r="I837" s="159"/>
      <c r="J837" s="159"/>
      <c r="K837" s="159"/>
      <c r="L837" s="159"/>
    </row>
    <row r="838" spans="2:12">
      <c r="B838" s="159"/>
      <c r="C838" s="159"/>
      <c r="D838" s="159"/>
      <c r="E838" s="159"/>
      <c r="F838" s="159"/>
      <c r="G838" s="159"/>
      <c r="H838" s="159"/>
      <c r="I838" s="159"/>
      <c r="J838" s="159"/>
      <c r="K838" s="159"/>
      <c r="L838" s="159"/>
    </row>
    <row r="839" spans="2:12">
      <c r="B839" s="159"/>
      <c r="C839" s="159"/>
      <c r="D839" s="159"/>
      <c r="E839" s="159"/>
      <c r="F839" s="159"/>
      <c r="G839" s="159"/>
      <c r="H839" s="159"/>
      <c r="I839" s="159"/>
      <c r="J839" s="159"/>
      <c r="K839" s="159"/>
      <c r="L839" s="159"/>
    </row>
    <row r="840" spans="2:12">
      <c r="B840" s="159"/>
      <c r="C840" s="159"/>
      <c r="D840" s="159"/>
      <c r="E840" s="159"/>
      <c r="F840" s="159"/>
      <c r="G840" s="159"/>
      <c r="H840" s="159"/>
      <c r="I840" s="159"/>
      <c r="J840" s="159"/>
      <c r="K840" s="159"/>
      <c r="L840" s="159"/>
    </row>
    <row r="841" spans="2:12">
      <c r="B841" s="159"/>
      <c r="C841" s="159"/>
      <c r="D841" s="159"/>
      <c r="E841" s="159"/>
      <c r="F841" s="159"/>
      <c r="G841" s="159"/>
      <c r="H841" s="159"/>
      <c r="I841" s="159"/>
      <c r="J841" s="159"/>
      <c r="K841" s="159"/>
      <c r="L841" s="159"/>
    </row>
    <row r="842" spans="2:12">
      <c r="B842" s="159"/>
      <c r="C842" s="159"/>
      <c r="D842" s="159"/>
      <c r="E842" s="159"/>
      <c r="F842" s="159"/>
      <c r="G842" s="159"/>
      <c r="H842" s="159"/>
      <c r="I842" s="159"/>
      <c r="J842" s="159"/>
      <c r="K842" s="159"/>
      <c r="L842" s="159"/>
    </row>
    <row r="843" spans="2:12">
      <c r="B843" s="159"/>
      <c r="C843" s="159"/>
      <c r="D843" s="159"/>
      <c r="E843" s="159"/>
      <c r="F843" s="159"/>
      <c r="G843" s="159"/>
      <c r="H843" s="159"/>
      <c r="I843" s="159"/>
      <c r="J843" s="159"/>
      <c r="K843" s="159"/>
      <c r="L843" s="159"/>
    </row>
    <row r="844" spans="2:12">
      <c r="B844" s="159"/>
      <c r="C844" s="159"/>
      <c r="D844" s="159"/>
      <c r="E844" s="159"/>
      <c r="F844" s="159"/>
      <c r="G844" s="159"/>
      <c r="H844" s="159"/>
      <c r="I844" s="159"/>
      <c r="J844" s="159"/>
      <c r="K844" s="159"/>
      <c r="L844" s="159"/>
    </row>
    <row r="845" spans="2:12">
      <c r="B845" s="159"/>
      <c r="C845" s="159"/>
      <c r="D845" s="159"/>
      <c r="E845" s="159"/>
      <c r="F845" s="159"/>
      <c r="G845" s="159"/>
      <c r="H845" s="159"/>
      <c r="I845" s="159"/>
      <c r="J845" s="159"/>
      <c r="K845" s="159"/>
      <c r="L845" s="159"/>
    </row>
    <row r="846" spans="2:12">
      <c r="B846" s="159"/>
      <c r="C846" s="159"/>
      <c r="D846" s="159"/>
      <c r="E846" s="159"/>
      <c r="F846" s="159"/>
      <c r="G846" s="159"/>
      <c r="H846" s="159"/>
      <c r="I846" s="159"/>
      <c r="J846" s="159"/>
      <c r="K846" s="159"/>
      <c r="L846" s="159"/>
    </row>
    <row r="847" spans="2:12">
      <c r="B847" s="159"/>
      <c r="C847" s="159"/>
      <c r="D847" s="159"/>
      <c r="E847" s="159"/>
      <c r="F847" s="159"/>
      <c r="G847" s="159"/>
      <c r="H847" s="159"/>
      <c r="I847" s="159"/>
      <c r="J847" s="159"/>
      <c r="K847" s="159"/>
      <c r="L847" s="159"/>
    </row>
    <row r="848" spans="2:12">
      <c r="B848" s="159"/>
      <c r="C848" s="159"/>
      <c r="D848" s="159"/>
      <c r="E848" s="159"/>
      <c r="F848" s="159"/>
      <c r="G848" s="159"/>
      <c r="H848" s="159"/>
      <c r="I848" s="159"/>
      <c r="J848" s="159"/>
      <c r="K848" s="159"/>
      <c r="L848" s="159"/>
    </row>
    <row r="849" spans="2:12">
      <c r="B849" s="159"/>
      <c r="C849" s="159"/>
      <c r="D849" s="159"/>
      <c r="E849" s="159"/>
      <c r="F849" s="159"/>
      <c r="G849" s="159"/>
      <c r="H849" s="159"/>
      <c r="I849" s="159"/>
      <c r="J849" s="159"/>
      <c r="K849" s="159"/>
      <c r="L849" s="159"/>
    </row>
    <row r="850" spans="2:12">
      <c r="B850" s="159"/>
      <c r="C850" s="159"/>
      <c r="D850" s="159"/>
      <c r="E850" s="159"/>
      <c r="F850" s="159"/>
      <c r="G850" s="159"/>
      <c r="H850" s="159"/>
      <c r="I850" s="159"/>
      <c r="J850" s="159"/>
      <c r="K850" s="159"/>
      <c r="L850" s="159"/>
    </row>
    <row r="851" spans="2:12">
      <c r="B851" s="159"/>
      <c r="C851" s="159"/>
      <c r="D851" s="159"/>
      <c r="E851" s="159"/>
      <c r="F851" s="159"/>
      <c r="G851" s="159"/>
      <c r="H851" s="159"/>
      <c r="I851" s="159"/>
      <c r="J851" s="159"/>
      <c r="K851" s="159"/>
      <c r="L851" s="159"/>
    </row>
    <row r="852" spans="2:12">
      <c r="B852" s="159"/>
      <c r="C852" s="159"/>
      <c r="D852" s="159"/>
      <c r="E852" s="159"/>
      <c r="F852" s="159"/>
      <c r="G852" s="159"/>
      <c r="H852" s="159"/>
      <c r="I852" s="159"/>
      <c r="J852" s="159"/>
      <c r="K852" s="159"/>
      <c r="L852" s="159"/>
    </row>
    <row r="853" spans="2:12">
      <c r="B853" s="159"/>
      <c r="C853" s="159"/>
      <c r="D853" s="159"/>
      <c r="E853" s="159"/>
      <c r="F853" s="159"/>
      <c r="G853" s="159"/>
      <c r="H853" s="159"/>
      <c r="I853" s="159"/>
      <c r="J853" s="159"/>
      <c r="K853" s="159"/>
      <c r="L853" s="159"/>
    </row>
    <row r="854" spans="2:12">
      <c r="B854" s="159"/>
      <c r="C854" s="159"/>
      <c r="D854" s="159"/>
      <c r="E854" s="159"/>
      <c r="F854" s="159"/>
      <c r="G854" s="159"/>
      <c r="H854" s="159"/>
      <c r="I854" s="159"/>
      <c r="J854" s="159"/>
      <c r="K854" s="159"/>
      <c r="L854" s="159"/>
    </row>
    <row r="855" spans="2:12">
      <c r="B855" s="159"/>
      <c r="C855" s="159"/>
      <c r="D855" s="159"/>
      <c r="E855" s="159"/>
      <c r="F855" s="159"/>
      <c r="G855" s="159"/>
      <c r="H855" s="159"/>
      <c r="I855" s="159"/>
      <c r="J855" s="159"/>
      <c r="K855" s="159"/>
      <c r="L855" s="159"/>
    </row>
    <row r="856" spans="2:12">
      <c r="B856" s="159"/>
      <c r="C856" s="159"/>
      <c r="D856" s="159"/>
      <c r="E856" s="159"/>
      <c r="F856" s="159"/>
      <c r="G856" s="159"/>
      <c r="H856" s="159"/>
      <c r="I856" s="159"/>
      <c r="J856" s="159"/>
      <c r="K856" s="159"/>
      <c r="L856" s="159"/>
    </row>
    <row r="857" spans="2:12">
      <c r="B857" s="159"/>
      <c r="C857" s="159"/>
      <c r="D857" s="159"/>
      <c r="E857" s="159"/>
      <c r="F857" s="159"/>
      <c r="G857" s="159"/>
      <c r="H857" s="159"/>
      <c r="I857" s="159"/>
      <c r="J857" s="159"/>
      <c r="K857" s="159"/>
      <c r="L857" s="159"/>
    </row>
    <row r="858" spans="2:12">
      <c r="B858" s="159"/>
      <c r="C858" s="159"/>
      <c r="D858" s="159"/>
      <c r="E858" s="159"/>
      <c r="F858" s="159"/>
      <c r="G858" s="159"/>
      <c r="H858" s="159"/>
      <c r="I858" s="159"/>
      <c r="J858" s="159"/>
      <c r="K858" s="159"/>
      <c r="L858" s="159"/>
    </row>
    <row r="859" spans="2:12">
      <c r="B859" s="159"/>
      <c r="C859" s="159"/>
      <c r="D859" s="159"/>
      <c r="E859" s="159"/>
      <c r="F859" s="159"/>
      <c r="G859" s="159"/>
      <c r="H859" s="159"/>
      <c r="I859" s="159"/>
      <c r="J859" s="159"/>
      <c r="K859" s="159"/>
      <c r="L859" s="159"/>
    </row>
    <row r="860" spans="2:12">
      <c r="B860" s="159"/>
      <c r="C860" s="159"/>
      <c r="D860" s="159"/>
      <c r="E860" s="159"/>
      <c r="F860" s="159"/>
      <c r="G860" s="159"/>
      <c r="H860" s="159"/>
      <c r="I860" s="159"/>
      <c r="J860" s="159"/>
      <c r="K860" s="159"/>
      <c r="L860" s="159"/>
    </row>
    <row r="861" spans="2:12">
      <c r="B861" s="159"/>
      <c r="C861" s="159"/>
      <c r="D861" s="159"/>
      <c r="E861" s="159"/>
      <c r="F861" s="159"/>
      <c r="G861" s="159"/>
      <c r="H861" s="159"/>
      <c r="I861" s="159"/>
      <c r="J861" s="159"/>
      <c r="K861" s="159"/>
      <c r="L861" s="159"/>
    </row>
    <row r="862" spans="2:12">
      <c r="B862" s="159"/>
      <c r="C862" s="159"/>
      <c r="D862" s="159"/>
      <c r="E862" s="159"/>
      <c r="F862" s="159"/>
      <c r="G862" s="159"/>
      <c r="H862" s="159"/>
      <c r="I862" s="159"/>
      <c r="J862" s="159"/>
      <c r="K862" s="159"/>
      <c r="L862" s="159"/>
    </row>
    <row r="863" spans="2:12">
      <c r="B863" s="159"/>
      <c r="C863" s="159"/>
      <c r="D863" s="159"/>
      <c r="E863" s="159"/>
      <c r="F863" s="159"/>
      <c r="G863" s="159"/>
      <c r="H863" s="159"/>
      <c r="I863" s="159"/>
      <c r="J863" s="159"/>
      <c r="K863" s="159"/>
      <c r="L863" s="159"/>
    </row>
    <row r="864" spans="2:12">
      <c r="B864" s="159"/>
      <c r="C864" s="159"/>
      <c r="D864" s="159"/>
      <c r="E864" s="159"/>
      <c r="F864" s="159"/>
      <c r="G864" s="159"/>
      <c r="H864" s="159"/>
      <c r="I864" s="159"/>
      <c r="J864" s="159"/>
      <c r="K864" s="159"/>
      <c r="L864" s="159"/>
    </row>
    <row r="865" spans="2:12">
      <c r="B865" s="159"/>
      <c r="C865" s="159"/>
      <c r="D865" s="159"/>
      <c r="E865" s="159"/>
      <c r="F865" s="159"/>
      <c r="G865" s="159"/>
      <c r="H865" s="159"/>
      <c r="I865" s="159"/>
      <c r="J865" s="159"/>
      <c r="K865" s="159"/>
      <c r="L865" s="159"/>
    </row>
    <row r="866" spans="2:12">
      <c r="B866" s="159"/>
      <c r="C866" s="159"/>
      <c r="D866" s="159"/>
      <c r="E866" s="159"/>
      <c r="F866" s="159"/>
      <c r="G866" s="159"/>
      <c r="H866" s="159"/>
      <c r="I866" s="159"/>
      <c r="J866" s="159"/>
      <c r="K866" s="159"/>
      <c r="L866" s="159"/>
    </row>
    <row r="867" spans="2:12">
      <c r="B867" s="159"/>
      <c r="C867" s="159"/>
      <c r="D867" s="159"/>
      <c r="E867" s="159"/>
      <c r="F867" s="159"/>
      <c r="G867" s="159"/>
      <c r="H867" s="159"/>
      <c r="I867" s="159"/>
      <c r="J867" s="159"/>
      <c r="K867" s="159"/>
      <c r="L867" s="159"/>
    </row>
    <row r="868" spans="2:12">
      <c r="B868" s="159"/>
      <c r="C868" s="159"/>
      <c r="D868" s="159"/>
      <c r="E868" s="159"/>
      <c r="F868" s="159"/>
      <c r="G868" s="159"/>
      <c r="H868" s="159"/>
      <c r="I868" s="159"/>
      <c r="J868" s="159"/>
      <c r="K868" s="159"/>
      <c r="L868" s="159"/>
    </row>
    <row r="869" spans="2:12">
      <c r="B869" s="159"/>
      <c r="C869" s="159"/>
      <c r="D869" s="159"/>
      <c r="E869" s="159"/>
      <c r="F869" s="159"/>
      <c r="G869" s="159"/>
      <c r="H869" s="159"/>
      <c r="I869" s="159"/>
      <c r="J869" s="159"/>
      <c r="K869" s="159"/>
      <c r="L869" s="159"/>
    </row>
    <row r="870" spans="2:12">
      <c r="B870" s="159"/>
      <c r="C870" s="159"/>
      <c r="D870" s="159"/>
      <c r="E870" s="159"/>
      <c r="F870" s="159"/>
      <c r="G870" s="159"/>
      <c r="H870" s="159"/>
      <c r="I870" s="159"/>
      <c r="J870" s="159"/>
      <c r="K870" s="159"/>
      <c r="L870" s="159"/>
    </row>
    <row r="871" spans="2:12">
      <c r="B871" s="159"/>
      <c r="C871" s="159"/>
      <c r="D871" s="159"/>
      <c r="E871" s="159"/>
      <c r="F871" s="159"/>
      <c r="G871" s="159"/>
      <c r="H871" s="159"/>
      <c r="I871" s="159"/>
      <c r="J871" s="159"/>
      <c r="K871" s="159"/>
      <c r="L871" s="159"/>
    </row>
    <row r="872" spans="2:12">
      <c r="B872" s="159"/>
      <c r="C872" s="159"/>
      <c r="D872" s="159"/>
      <c r="E872" s="159"/>
      <c r="F872" s="159"/>
      <c r="G872" s="159"/>
      <c r="H872" s="159"/>
      <c r="I872" s="159"/>
      <c r="J872" s="159"/>
      <c r="K872" s="159"/>
      <c r="L872" s="159"/>
    </row>
    <row r="873" spans="2:12">
      <c r="B873" s="159"/>
      <c r="C873" s="159"/>
      <c r="D873" s="159"/>
      <c r="E873" s="159"/>
      <c r="F873" s="159"/>
      <c r="G873" s="159"/>
      <c r="H873" s="159"/>
      <c r="I873" s="159"/>
      <c r="J873" s="159"/>
      <c r="K873" s="159"/>
      <c r="L873" s="159"/>
    </row>
    <row r="874" spans="2:12">
      <c r="B874" s="159"/>
      <c r="C874" s="159"/>
      <c r="D874" s="159"/>
      <c r="E874" s="159"/>
      <c r="F874" s="159"/>
      <c r="G874" s="159"/>
      <c r="H874" s="159"/>
      <c r="I874" s="159"/>
      <c r="J874" s="159"/>
      <c r="K874" s="159"/>
      <c r="L874" s="159"/>
    </row>
    <row r="875" spans="2:12">
      <c r="B875" s="159"/>
      <c r="C875" s="159"/>
      <c r="D875" s="159"/>
      <c r="E875" s="159"/>
      <c r="F875" s="159"/>
      <c r="G875" s="159"/>
      <c r="H875" s="159"/>
      <c r="I875" s="159"/>
      <c r="J875" s="159"/>
      <c r="K875" s="159"/>
      <c r="L875" s="159"/>
    </row>
    <row r="876" spans="2:12">
      <c r="B876" s="159"/>
      <c r="C876" s="159"/>
      <c r="D876" s="159"/>
      <c r="E876" s="159"/>
      <c r="F876" s="159"/>
      <c r="G876" s="159"/>
      <c r="H876" s="159"/>
      <c r="I876" s="159"/>
      <c r="J876" s="159"/>
      <c r="K876" s="159"/>
      <c r="L876" s="159"/>
    </row>
    <row r="877" spans="2:12">
      <c r="B877" s="159"/>
      <c r="C877" s="159"/>
      <c r="D877" s="159"/>
      <c r="E877" s="159"/>
      <c r="F877" s="159"/>
      <c r="G877" s="159"/>
      <c r="H877" s="159"/>
      <c r="I877" s="159"/>
      <c r="J877" s="159"/>
      <c r="K877" s="159"/>
      <c r="L877" s="159"/>
    </row>
    <row r="878" spans="2:12">
      <c r="B878" s="159"/>
      <c r="C878" s="159"/>
      <c r="D878" s="159"/>
      <c r="E878" s="159"/>
      <c r="F878" s="159"/>
      <c r="G878" s="159"/>
      <c r="H878" s="159"/>
      <c r="I878" s="159"/>
      <c r="J878" s="159"/>
      <c r="K878" s="159"/>
      <c r="L878" s="159"/>
    </row>
    <row r="879" spans="2:12">
      <c r="B879" s="159"/>
      <c r="C879" s="159"/>
      <c r="D879" s="159"/>
      <c r="E879" s="159"/>
      <c r="F879" s="159"/>
      <c r="G879" s="159"/>
      <c r="H879" s="159"/>
      <c r="I879" s="159"/>
      <c r="J879" s="159"/>
      <c r="K879" s="159"/>
      <c r="L879" s="159"/>
    </row>
    <row r="880" spans="2:12">
      <c r="B880" s="159"/>
      <c r="C880" s="159"/>
      <c r="D880" s="159"/>
      <c r="E880" s="159"/>
      <c r="F880" s="159"/>
      <c r="G880" s="159"/>
      <c r="H880" s="159"/>
      <c r="I880" s="159"/>
      <c r="J880" s="159"/>
      <c r="K880" s="159"/>
      <c r="L880" s="159"/>
    </row>
    <row r="881" spans="2:12">
      <c r="B881" s="159"/>
      <c r="C881" s="159"/>
      <c r="D881" s="159"/>
      <c r="E881" s="159"/>
      <c r="F881" s="159"/>
      <c r="G881" s="159"/>
      <c r="H881" s="159"/>
      <c r="I881" s="159"/>
      <c r="J881" s="159"/>
      <c r="K881" s="159"/>
      <c r="L881" s="159"/>
    </row>
    <row r="882" spans="2:12">
      <c r="B882" s="159"/>
      <c r="C882" s="159"/>
      <c r="D882" s="159"/>
      <c r="E882" s="159"/>
      <c r="F882" s="159"/>
      <c r="G882" s="159"/>
      <c r="H882" s="159"/>
      <c r="I882" s="159"/>
      <c r="J882" s="159"/>
      <c r="K882" s="159"/>
      <c r="L882" s="159"/>
    </row>
    <row r="883" spans="2:12">
      <c r="B883" s="159"/>
      <c r="C883" s="159"/>
      <c r="D883" s="159"/>
      <c r="E883" s="159"/>
      <c r="F883" s="159"/>
      <c r="G883" s="159"/>
      <c r="H883" s="159"/>
      <c r="I883" s="159"/>
      <c r="J883" s="159"/>
      <c r="K883" s="159"/>
      <c r="L883" s="159"/>
    </row>
    <row r="884" spans="2:12">
      <c r="B884" s="159"/>
      <c r="C884" s="159"/>
      <c r="D884" s="159"/>
      <c r="E884" s="159"/>
      <c r="F884" s="159"/>
      <c r="G884" s="159"/>
      <c r="H884" s="159"/>
      <c r="I884" s="159"/>
      <c r="J884" s="159"/>
      <c r="K884" s="159"/>
      <c r="L884" s="159"/>
    </row>
    <row r="885" spans="2:12">
      <c r="B885" s="159"/>
      <c r="C885" s="159"/>
      <c r="D885" s="159"/>
      <c r="E885" s="159"/>
      <c r="F885" s="159"/>
      <c r="G885" s="159"/>
      <c r="H885" s="159"/>
      <c r="I885" s="159"/>
      <c r="J885" s="159"/>
      <c r="K885" s="159"/>
      <c r="L885" s="159"/>
    </row>
    <row r="886" spans="2:12">
      <c r="B886" s="159"/>
      <c r="C886" s="159"/>
      <c r="D886" s="159"/>
      <c r="E886" s="159"/>
      <c r="F886" s="159"/>
      <c r="G886" s="159"/>
      <c r="H886" s="159"/>
      <c r="I886" s="159"/>
      <c r="J886" s="159"/>
      <c r="K886" s="159"/>
      <c r="L886" s="159"/>
    </row>
    <row r="887" spans="2:12">
      <c r="B887" s="159"/>
      <c r="C887" s="159"/>
      <c r="D887" s="159"/>
      <c r="E887" s="159"/>
      <c r="F887" s="159"/>
      <c r="G887" s="159"/>
      <c r="H887" s="159"/>
      <c r="I887" s="159"/>
      <c r="J887" s="159"/>
      <c r="K887" s="159"/>
      <c r="L887" s="159"/>
    </row>
    <row r="888" spans="2:12">
      <c r="B888" s="159"/>
      <c r="C888" s="159"/>
      <c r="D888" s="159"/>
      <c r="E888" s="159"/>
      <c r="F888" s="159"/>
      <c r="G888" s="159"/>
      <c r="H888" s="159"/>
      <c r="I888" s="159"/>
      <c r="J888" s="159"/>
      <c r="K888" s="159"/>
      <c r="L888" s="159"/>
    </row>
    <row r="889" spans="2:12">
      <c r="B889" s="159"/>
      <c r="C889" s="159"/>
      <c r="D889" s="159"/>
      <c r="E889" s="159"/>
      <c r="F889" s="159"/>
      <c r="G889" s="159"/>
      <c r="H889" s="159"/>
      <c r="I889" s="159"/>
      <c r="J889" s="159"/>
      <c r="K889" s="159"/>
      <c r="L889" s="159"/>
    </row>
    <row r="890" spans="2:12">
      <c r="B890" s="159"/>
      <c r="C890" s="159"/>
      <c r="D890" s="159"/>
      <c r="E890" s="159"/>
      <c r="F890" s="159"/>
      <c r="G890" s="159"/>
      <c r="H890" s="159"/>
      <c r="I890" s="159"/>
      <c r="J890" s="159"/>
      <c r="K890" s="159"/>
      <c r="L890" s="159"/>
    </row>
    <row r="891" spans="2:12">
      <c r="B891" s="159"/>
      <c r="C891" s="159"/>
      <c r="D891" s="159"/>
      <c r="E891" s="159"/>
      <c r="F891" s="159"/>
      <c r="G891" s="159"/>
      <c r="H891" s="159"/>
      <c r="I891" s="159"/>
      <c r="J891" s="159"/>
      <c r="K891" s="159"/>
      <c r="L891" s="159"/>
    </row>
    <row r="892" spans="2:12">
      <c r="B892" s="159"/>
      <c r="C892" s="159"/>
      <c r="D892" s="159"/>
      <c r="E892" s="159"/>
      <c r="F892" s="159"/>
      <c r="G892" s="159"/>
      <c r="H892" s="159"/>
      <c r="I892" s="159"/>
      <c r="J892" s="159"/>
      <c r="K892" s="159"/>
      <c r="L892" s="159"/>
    </row>
    <row r="893" spans="2:12">
      <c r="B893" s="159"/>
      <c r="C893" s="159"/>
      <c r="D893" s="159"/>
      <c r="E893" s="159"/>
      <c r="F893" s="159"/>
      <c r="G893" s="159"/>
      <c r="H893" s="159"/>
      <c r="I893" s="159"/>
      <c r="J893" s="159"/>
      <c r="K893" s="159"/>
      <c r="L893" s="159"/>
    </row>
    <row r="894" spans="2:12">
      <c r="B894" s="159"/>
      <c r="C894" s="159"/>
      <c r="D894" s="159"/>
      <c r="E894" s="159"/>
      <c r="F894" s="159"/>
      <c r="G894" s="159"/>
      <c r="H894" s="159"/>
      <c r="I894" s="159"/>
      <c r="J894" s="159"/>
      <c r="K894" s="159"/>
      <c r="L894" s="159"/>
    </row>
    <row r="895" spans="2:12">
      <c r="B895" s="159"/>
      <c r="C895" s="159"/>
      <c r="D895" s="159"/>
      <c r="E895" s="159"/>
      <c r="F895" s="159"/>
      <c r="G895" s="159"/>
      <c r="H895" s="159"/>
      <c r="I895" s="159"/>
      <c r="J895" s="159"/>
      <c r="K895" s="159"/>
      <c r="L895" s="159"/>
    </row>
    <row r="896" spans="2:12">
      <c r="B896" s="159"/>
      <c r="C896" s="159"/>
      <c r="D896" s="159"/>
      <c r="E896" s="159"/>
      <c r="F896" s="159"/>
      <c r="G896" s="159"/>
      <c r="H896" s="159"/>
      <c r="I896" s="159"/>
      <c r="J896" s="159"/>
      <c r="K896" s="159"/>
      <c r="L896" s="159"/>
    </row>
    <row r="897" spans="2:12">
      <c r="B897" s="159"/>
      <c r="C897" s="159"/>
      <c r="D897" s="159"/>
      <c r="E897" s="159"/>
      <c r="F897" s="159"/>
      <c r="G897" s="159"/>
      <c r="H897" s="159"/>
      <c r="I897" s="159"/>
      <c r="J897" s="159"/>
      <c r="K897" s="159"/>
      <c r="L897" s="159"/>
    </row>
    <row r="898" spans="2:12">
      <c r="B898" s="159"/>
      <c r="C898" s="159"/>
      <c r="D898" s="159"/>
      <c r="E898" s="159"/>
      <c r="F898" s="159"/>
      <c r="G898" s="159"/>
      <c r="H898" s="159"/>
      <c r="I898" s="159"/>
      <c r="J898" s="159"/>
      <c r="K898" s="159"/>
      <c r="L898" s="159"/>
    </row>
    <row r="899" spans="2:12">
      <c r="B899" s="159"/>
      <c r="C899" s="159"/>
      <c r="D899" s="159"/>
      <c r="E899" s="159"/>
      <c r="F899" s="159"/>
      <c r="G899" s="159"/>
      <c r="H899" s="159"/>
      <c r="I899" s="159"/>
      <c r="J899" s="159"/>
      <c r="K899" s="159"/>
      <c r="L899" s="159"/>
    </row>
    <row r="900" spans="2:12">
      <c r="B900" s="159"/>
      <c r="C900" s="159"/>
      <c r="D900" s="159"/>
      <c r="E900" s="159"/>
      <c r="F900" s="159"/>
      <c r="G900" s="159"/>
      <c r="H900" s="159"/>
      <c r="I900" s="159"/>
      <c r="J900" s="159"/>
      <c r="K900" s="159"/>
      <c r="L900" s="159"/>
    </row>
    <row r="901" spans="2:12">
      <c r="B901" s="159"/>
      <c r="C901" s="159"/>
      <c r="D901" s="159"/>
      <c r="E901" s="159"/>
      <c r="F901" s="159"/>
      <c r="G901" s="159"/>
      <c r="H901" s="159"/>
      <c r="I901" s="159"/>
      <c r="J901" s="159"/>
      <c r="K901" s="159"/>
      <c r="L901" s="159"/>
    </row>
    <row r="902" spans="2:12">
      <c r="B902" s="159"/>
      <c r="C902" s="159"/>
      <c r="D902" s="159"/>
      <c r="E902" s="159"/>
      <c r="F902" s="159"/>
      <c r="G902" s="159"/>
      <c r="H902" s="159"/>
      <c r="I902" s="159"/>
      <c r="J902" s="159"/>
      <c r="K902" s="159"/>
      <c r="L902" s="159"/>
    </row>
    <row r="903" spans="2:12">
      <c r="B903" s="159"/>
      <c r="C903" s="159"/>
      <c r="D903" s="159"/>
      <c r="E903" s="159"/>
      <c r="F903" s="159"/>
      <c r="G903" s="159"/>
      <c r="H903" s="159"/>
      <c r="I903" s="159"/>
      <c r="J903" s="159"/>
      <c r="K903" s="159"/>
      <c r="L903" s="159"/>
    </row>
    <row r="904" spans="2:12">
      <c r="B904" s="159"/>
      <c r="C904" s="159"/>
      <c r="D904" s="159"/>
      <c r="E904" s="159"/>
      <c r="F904" s="159"/>
      <c r="G904" s="159"/>
      <c r="H904" s="159"/>
      <c r="I904" s="159"/>
      <c r="J904" s="159"/>
      <c r="K904" s="159"/>
      <c r="L904" s="159"/>
    </row>
    <row r="905" spans="2:12">
      <c r="B905" s="159"/>
      <c r="C905" s="159"/>
      <c r="D905" s="159"/>
      <c r="E905" s="159"/>
      <c r="F905" s="159"/>
      <c r="G905" s="159"/>
      <c r="H905" s="159"/>
      <c r="I905" s="159"/>
      <c r="J905" s="159"/>
      <c r="K905" s="159"/>
      <c r="L905" s="159"/>
    </row>
    <row r="906" spans="2:12">
      <c r="B906" s="159"/>
      <c r="C906" s="159"/>
      <c r="D906" s="159"/>
      <c r="E906" s="159"/>
      <c r="F906" s="159"/>
      <c r="G906" s="159"/>
      <c r="H906" s="159"/>
      <c r="I906" s="159"/>
      <c r="J906" s="159"/>
      <c r="K906" s="159"/>
      <c r="L906" s="159"/>
    </row>
    <row r="907" spans="2:12">
      <c r="B907" s="159"/>
      <c r="C907" s="159"/>
      <c r="D907" s="159"/>
      <c r="E907" s="159"/>
      <c r="F907" s="159"/>
      <c r="G907" s="159"/>
      <c r="H907" s="159"/>
      <c r="I907" s="159"/>
      <c r="J907" s="159"/>
      <c r="K907" s="159"/>
      <c r="L907" s="159"/>
    </row>
    <row r="908" spans="2:12">
      <c r="B908" s="159"/>
      <c r="C908" s="159"/>
      <c r="D908" s="159"/>
      <c r="E908" s="159"/>
      <c r="F908" s="159"/>
      <c r="G908" s="159"/>
      <c r="H908" s="159"/>
      <c r="I908" s="159"/>
      <c r="J908" s="159"/>
      <c r="K908" s="159"/>
      <c r="L908" s="159"/>
    </row>
    <row r="909" spans="2:12">
      <c r="B909" s="159"/>
      <c r="C909" s="159"/>
      <c r="D909" s="159"/>
      <c r="E909" s="159"/>
      <c r="F909" s="159"/>
      <c r="G909" s="159"/>
      <c r="H909" s="159"/>
      <c r="I909" s="159"/>
      <c r="J909" s="159"/>
      <c r="K909" s="159"/>
      <c r="L909" s="159"/>
    </row>
    <row r="910" spans="2:12">
      <c r="B910" s="159"/>
      <c r="C910" s="159"/>
      <c r="D910" s="159"/>
      <c r="E910" s="159"/>
      <c r="F910" s="159"/>
      <c r="G910" s="159"/>
      <c r="H910" s="159"/>
      <c r="I910" s="159"/>
      <c r="J910" s="159"/>
      <c r="K910" s="159"/>
      <c r="L910" s="159"/>
    </row>
    <row r="911" spans="2:12">
      <c r="B911" s="159"/>
      <c r="C911" s="159"/>
      <c r="D911" s="159"/>
      <c r="E911" s="159"/>
      <c r="F911" s="159"/>
      <c r="G911" s="159"/>
      <c r="H911" s="159"/>
      <c r="I911" s="159"/>
      <c r="J911" s="159"/>
      <c r="K911" s="159"/>
      <c r="L911" s="159"/>
    </row>
    <row r="912" spans="2:12">
      <c r="B912" s="159"/>
      <c r="C912" s="159"/>
      <c r="D912" s="159"/>
      <c r="E912" s="159"/>
      <c r="F912" s="159"/>
      <c r="G912" s="159"/>
      <c r="H912" s="159"/>
      <c r="I912" s="159"/>
      <c r="J912" s="159"/>
      <c r="K912" s="159"/>
      <c r="L912" s="159"/>
    </row>
    <row r="913" spans="2:12">
      <c r="B913" s="159"/>
      <c r="C913" s="159"/>
      <c r="D913" s="159"/>
      <c r="E913" s="159"/>
      <c r="F913" s="159"/>
      <c r="G913" s="159"/>
      <c r="H913" s="159"/>
      <c r="I913" s="159"/>
      <c r="J913" s="159"/>
      <c r="K913" s="159"/>
      <c r="L913" s="159"/>
    </row>
    <row r="914" spans="2:12">
      <c r="B914" s="159"/>
      <c r="C914" s="159"/>
      <c r="D914" s="159"/>
      <c r="E914" s="159"/>
      <c r="F914" s="159"/>
      <c r="G914" s="159"/>
      <c r="H914" s="159"/>
      <c r="I914" s="159"/>
      <c r="J914" s="159"/>
      <c r="K914" s="159"/>
      <c r="L914" s="159"/>
    </row>
    <row r="915" spans="2:12">
      <c r="B915" s="159"/>
      <c r="C915" s="159"/>
      <c r="D915" s="159"/>
      <c r="E915" s="159"/>
      <c r="F915" s="159"/>
      <c r="G915" s="159"/>
      <c r="H915" s="159"/>
      <c r="I915" s="159"/>
      <c r="J915" s="159"/>
      <c r="K915" s="159"/>
      <c r="L915" s="159"/>
    </row>
    <row r="916" spans="2:12">
      <c r="B916" s="159"/>
      <c r="C916" s="159"/>
      <c r="D916" s="159"/>
      <c r="E916" s="159"/>
      <c r="F916" s="159"/>
      <c r="G916" s="159"/>
      <c r="H916" s="159"/>
      <c r="I916" s="159"/>
      <c r="J916" s="159"/>
      <c r="K916" s="159"/>
      <c r="L916" s="159"/>
    </row>
    <row r="917" spans="2:12">
      <c r="B917" s="159"/>
      <c r="C917" s="159"/>
      <c r="D917" s="159"/>
      <c r="E917" s="159"/>
      <c r="F917" s="159"/>
      <c r="G917" s="159"/>
      <c r="H917" s="159"/>
      <c r="I917" s="159"/>
      <c r="J917" s="159"/>
      <c r="K917" s="159"/>
      <c r="L917" s="159"/>
    </row>
    <row r="918" spans="2:12">
      <c r="B918" s="159"/>
      <c r="C918" s="159"/>
      <c r="D918" s="159"/>
      <c r="E918" s="159"/>
      <c r="F918" s="159"/>
      <c r="G918" s="159"/>
      <c r="H918" s="159"/>
      <c r="I918" s="159"/>
      <c r="J918" s="159"/>
      <c r="K918" s="159"/>
      <c r="L918" s="159"/>
    </row>
    <row r="919" spans="2:12">
      <c r="B919" s="159"/>
      <c r="C919" s="159"/>
      <c r="D919" s="159"/>
      <c r="E919" s="159"/>
      <c r="F919" s="159"/>
      <c r="G919" s="159"/>
      <c r="H919" s="159"/>
      <c r="I919" s="159"/>
      <c r="J919" s="159"/>
      <c r="K919" s="159"/>
      <c r="L919" s="159"/>
    </row>
    <row r="920" spans="2:12">
      <c r="B920" s="159"/>
      <c r="C920" s="159"/>
      <c r="D920" s="159"/>
      <c r="E920" s="159"/>
      <c r="F920" s="159"/>
      <c r="G920" s="159"/>
      <c r="H920" s="159"/>
      <c r="I920" s="159"/>
      <c r="J920" s="159"/>
      <c r="K920" s="159"/>
      <c r="L920" s="159"/>
    </row>
    <row r="921" spans="2:12">
      <c r="B921" s="159"/>
      <c r="C921" s="159"/>
      <c r="D921" s="159"/>
      <c r="E921" s="159"/>
      <c r="F921" s="159"/>
      <c r="G921" s="159"/>
      <c r="H921" s="159"/>
      <c r="I921" s="159"/>
      <c r="J921" s="159"/>
      <c r="K921" s="159"/>
      <c r="L921" s="159"/>
    </row>
    <row r="922" spans="2:12">
      <c r="B922" s="159"/>
      <c r="C922" s="159"/>
      <c r="D922" s="159"/>
      <c r="E922" s="159"/>
      <c r="F922" s="159"/>
      <c r="G922" s="159"/>
      <c r="H922" s="159"/>
      <c r="I922" s="159"/>
      <c r="J922" s="159"/>
      <c r="K922" s="159"/>
      <c r="L922" s="159"/>
    </row>
    <row r="923" spans="2:12">
      <c r="B923" s="159"/>
      <c r="C923" s="159"/>
      <c r="D923" s="159"/>
      <c r="E923" s="159"/>
      <c r="F923" s="159"/>
      <c r="G923" s="159"/>
      <c r="H923" s="159"/>
      <c r="I923" s="159"/>
      <c r="J923" s="159"/>
      <c r="K923" s="159"/>
      <c r="L923" s="159"/>
    </row>
    <row r="924" spans="2:12">
      <c r="B924" s="159"/>
      <c r="C924" s="159"/>
      <c r="D924" s="159"/>
      <c r="E924" s="159"/>
      <c r="F924" s="159"/>
      <c r="G924" s="159"/>
      <c r="H924" s="159"/>
      <c r="I924" s="159"/>
      <c r="J924" s="159"/>
      <c r="K924" s="159"/>
      <c r="L924" s="159"/>
    </row>
    <row r="925" spans="2:12">
      <c r="B925" s="159"/>
      <c r="C925" s="159"/>
      <c r="D925" s="159"/>
      <c r="E925" s="159"/>
      <c r="F925" s="159"/>
      <c r="G925" s="159"/>
      <c r="H925" s="159"/>
      <c r="I925" s="159"/>
      <c r="J925" s="159"/>
      <c r="K925" s="159"/>
      <c r="L925" s="159"/>
    </row>
    <row r="926" spans="2:12">
      <c r="B926" s="159"/>
      <c r="C926" s="159"/>
      <c r="D926" s="159"/>
      <c r="E926" s="159"/>
      <c r="F926" s="159"/>
      <c r="G926" s="159"/>
      <c r="H926" s="159"/>
      <c r="I926" s="159"/>
      <c r="J926" s="159"/>
      <c r="K926" s="159"/>
      <c r="L926" s="159"/>
    </row>
    <row r="927" spans="2:12">
      <c r="B927" s="159"/>
      <c r="C927" s="159"/>
      <c r="D927" s="159"/>
      <c r="E927" s="159"/>
      <c r="F927" s="159"/>
      <c r="G927" s="159"/>
      <c r="H927" s="159"/>
      <c r="I927" s="159"/>
      <c r="J927" s="159"/>
      <c r="K927" s="159"/>
      <c r="L927" s="159"/>
    </row>
    <row r="928" spans="2:12">
      <c r="B928" s="159"/>
      <c r="C928" s="159"/>
      <c r="D928" s="159"/>
      <c r="E928" s="159"/>
      <c r="F928" s="159"/>
      <c r="G928" s="159"/>
      <c r="H928" s="159"/>
      <c r="I928" s="159"/>
      <c r="J928" s="159"/>
      <c r="K928" s="159"/>
      <c r="L928" s="159"/>
    </row>
    <row r="929" spans="2:12">
      <c r="B929" s="159"/>
      <c r="C929" s="159"/>
      <c r="D929" s="159"/>
      <c r="E929" s="159"/>
      <c r="F929" s="159"/>
      <c r="G929" s="159"/>
      <c r="H929" s="159"/>
      <c r="I929" s="159"/>
      <c r="J929" s="159"/>
      <c r="K929" s="159"/>
      <c r="L929" s="159"/>
    </row>
    <row r="930" spans="2:12">
      <c r="B930" s="159"/>
      <c r="C930" s="159"/>
      <c r="D930" s="159"/>
      <c r="E930" s="159"/>
      <c r="F930" s="159"/>
      <c r="G930" s="159"/>
      <c r="H930" s="159"/>
      <c r="I930" s="159"/>
      <c r="J930" s="159"/>
      <c r="K930" s="159"/>
      <c r="L930" s="159"/>
    </row>
    <row r="931" spans="2:12">
      <c r="B931" s="159"/>
      <c r="C931" s="159"/>
      <c r="D931" s="159"/>
      <c r="E931" s="159"/>
      <c r="F931" s="159"/>
      <c r="G931" s="159"/>
      <c r="H931" s="159"/>
      <c r="I931" s="159"/>
      <c r="J931" s="159"/>
      <c r="K931" s="159"/>
      <c r="L931" s="159"/>
    </row>
    <row r="932" spans="2:12">
      <c r="B932" s="159"/>
      <c r="C932" s="159"/>
      <c r="D932" s="159"/>
      <c r="E932" s="159"/>
      <c r="F932" s="159"/>
      <c r="G932" s="159"/>
      <c r="H932" s="159"/>
      <c r="I932" s="159"/>
      <c r="J932" s="159"/>
      <c r="K932" s="159"/>
      <c r="L932" s="159"/>
    </row>
    <row r="933" spans="2:12">
      <c r="B933" s="159"/>
      <c r="C933" s="159"/>
      <c r="D933" s="159"/>
      <c r="E933" s="159"/>
      <c r="F933" s="159"/>
      <c r="G933" s="159"/>
      <c r="H933" s="159"/>
      <c r="I933" s="159"/>
      <c r="J933" s="159"/>
      <c r="K933" s="159"/>
      <c r="L933" s="159"/>
    </row>
    <row r="934" spans="2:12">
      <c r="B934" s="159"/>
      <c r="C934" s="159"/>
      <c r="D934" s="159"/>
      <c r="E934" s="159"/>
      <c r="F934" s="159"/>
      <c r="G934" s="159"/>
      <c r="H934" s="159"/>
      <c r="I934" s="159"/>
      <c r="J934" s="159"/>
      <c r="K934" s="159"/>
      <c r="L934" s="159"/>
    </row>
    <row r="935" spans="2:12">
      <c r="B935" s="159"/>
      <c r="C935" s="159"/>
      <c r="D935" s="159"/>
      <c r="E935" s="159"/>
      <c r="F935" s="159"/>
      <c r="G935" s="159"/>
      <c r="H935" s="159"/>
      <c r="I935" s="159"/>
      <c r="J935" s="159"/>
      <c r="K935" s="159"/>
      <c r="L935" s="159"/>
    </row>
    <row r="936" spans="2:12">
      <c r="B936" s="159"/>
      <c r="C936" s="159"/>
      <c r="D936" s="159"/>
      <c r="E936" s="159"/>
      <c r="F936" s="159"/>
      <c r="G936" s="159"/>
      <c r="H936" s="159"/>
      <c r="I936" s="159"/>
      <c r="J936" s="159"/>
      <c r="K936" s="159"/>
      <c r="L936" s="159"/>
    </row>
    <row r="937" spans="2:12">
      <c r="B937" s="159"/>
      <c r="C937" s="159"/>
      <c r="D937" s="159"/>
      <c r="E937" s="159"/>
      <c r="F937" s="159"/>
      <c r="G937" s="159"/>
      <c r="H937" s="159"/>
      <c r="I937" s="159"/>
      <c r="J937" s="159"/>
      <c r="K937" s="159"/>
      <c r="L937" s="159"/>
    </row>
    <row r="938" spans="2:12">
      <c r="B938" s="159"/>
      <c r="C938" s="159"/>
      <c r="D938" s="159"/>
      <c r="E938" s="159"/>
      <c r="F938" s="159"/>
      <c r="G938" s="159"/>
      <c r="H938" s="159"/>
      <c r="I938" s="159"/>
      <c r="J938" s="159"/>
      <c r="K938" s="159"/>
      <c r="L938" s="159"/>
    </row>
    <row r="939" spans="2:12">
      <c r="B939" s="159"/>
      <c r="C939" s="159"/>
      <c r="D939" s="159"/>
      <c r="E939" s="159"/>
      <c r="F939" s="159"/>
      <c r="G939" s="159"/>
      <c r="H939" s="159"/>
      <c r="I939" s="159"/>
      <c r="J939" s="159"/>
      <c r="K939" s="159"/>
      <c r="L939" s="159"/>
    </row>
    <row r="940" spans="2:12">
      <c r="B940" s="159"/>
      <c r="C940" s="159"/>
      <c r="D940" s="159"/>
      <c r="E940" s="159"/>
      <c r="F940" s="159"/>
      <c r="G940" s="159"/>
      <c r="H940" s="159"/>
      <c r="I940" s="159"/>
      <c r="J940" s="159"/>
      <c r="K940" s="159"/>
      <c r="L940" s="159"/>
    </row>
    <row r="941" spans="2:12">
      <c r="B941" s="159"/>
      <c r="C941" s="159"/>
      <c r="D941" s="159"/>
      <c r="E941" s="159"/>
      <c r="F941" s="159"/>
      <c r="G941" s="159"/>
      <c r="H941" s="159"/>
      <c r="I941" s="159"/>
      <c r="J941" s="159"/>
      <c r="K941" s="159"/>
      <c r="L941" s="159"/>
    </row>
    <row r="942" spans="2:12">
      <c r="B942" s="159"/>
      <c r="C942" s="159"/>
      <c r="D942" s="159"/>
      <c r="E942" s="159"/>
      <c r="F942" s="159"/>
      <c r="G942" s="159"/>
      <c r="H942" s="159"/>
      <c r="I942" s="159"/>
      <c r="J942" s="159"/>
      <c r="K942" s="159"/>
      <c r="L942" s="159"/>
    </row>
    <row r="943" spans="2:12">
      <c r="B943" s="159"/>
      <c r="C943" s="159"/>
      <c r="D943" s="159"/>
      <c r="E943" s="159"/>
      <c r="F943" s="159"/>
      <c r="G943" s="159"/>
      <c r="H943" s="159"/>
      <c r="I943" s="159"/>
      <c r="J943" s="159"/>
      <c r="K943" s="159"/>
      <c r="L943" s="159"/>
    </row>
    <row r="944" spans="2:12">
      <c r="B944" s="159"/>
      <c r="C944" s="159"/>
      <c r="D944" s="159"/>
      <c r="E944" s="159"/>
      <c r="F944" s="159"/>
      <c r="G944" s="159"/>
      <c r="H944" s="159"/>
      <c r="I944" s="159"/>
      <c r="J944" s="159"/>
      <c r="K944" s="159"/>
      <c r="L944" s="159"/>
    </row>
    <row r="945" spans="2:12">
      <c r="B945" s="159"/>
      <c r="C945" s="159"/>
      <c r="D945" s="159"/>
      <c r="E945" s="159"/>
      <c r="F945" s="159"/>
      <c r="G945" s="159"/>
      <c r="H945" s="159"/>
      <c r="I945" s="159"/>
      <c r="J945" s="159"/>
      <c r="K945" s="159"/>
      <c r="L945" s="159"/>
    </row>
    <row r="946" spans="2:12">
      <c r="B946" s="159"/>
      <c r="C946" s="159"/>
      <c r="D946" s="159"/>
      <c r="E946" s="159"/>
      <c r="F946" s="159"/>
      <c r="G946" s="159"/>
      <c r="H946" s="159"/>
      <c r="I946" s="159"/>
      <c r="J946" s="159"/>
      <c r="K946" s="159"/>
      <c r="L946" s="159"/>
    </row>
    <row r="947" spans="2:12">
      <c r="B947" s="159"/>
      <c r="C947" s="159"/>
      <c r="D947" s="159"/>
      <c r="E947" s="159"/>
      <c r="F947" s="159"/>
      <c r="G947" s="159"/>
      <c r="H947" s="159"/>
      <c r="I947" s="159"/>
      <c r="J947" s="159"/>
      <c r="K947" s="159"/>
      <c r="L947" s="159"/>
    </row>
    <row r="948" spans="2:12">
      <c r="B948" s="159"/>
      <c r="C948" s="159"/>
      <c r="D948" s="159"/>
      <c r="E948" s="159"/>
      <c r="F948" s="159"/>
      <c r="G948" s="159"/>
      <c r="H948" s="159"/>
      <c r="I948" s="159"/>
      <c r="J948" s="159"/>
      <c r="K948" s="159"/>
      <c r="L948" s="159"/>
    </row>
    <row r="949" spans="2:12">
      <c r="B949" s="159"/>
      <c r="C949" s="159"/>
      <c r="D949" s="159"/>
      <c r="E949" s="159"/>
      <c r="F949" s="159"/>
      <c r="G949" s="159"/>
      <c r="H949" s="159"/>
      <c r="I949" s="159"/>
      <c r="J949" s="159"/>
      <c r="K949" s="159"/>
      <c r="L949" s="159"/>
    </row>
    <row r="950" spans="2:12">
      <c r="B950" s="159"/>
      <c r="C950" s="159"/>
      <c r="D950" s="159"/>
      <c r="E950" s="159"/>
      <c r="F950" s="159"/>
      <c r="G950" s="159"/>
      <c r="H950" s="159"/>
      <c r="I950" s="159"/>
      <c r="J950" s="159"/>
      <c r="K950" s="159"/>
      <c r="L950" s="159"/>
    </row>
    <row r="951" spans="2:12">
      <c r="B951" s="159"/>
      <c r="C951" s="159"/>
      <c r="D951" s="159"/>
      <c r="E951" s="159"/>
      <c r="F951" s="159"/>
      <c r="G951" s="159"/>
      <c r="H951" s="159"/>
      <c r="I951" s="159"/>
      <c r="J951" s="159"/>
      <c r="K951" s="159"/>
      <c r="L951" s="159"/>
    </row>
    <row r="952" spans="2:12">
      <c r="B952" s="159"/>
      <c r="C952" s="159"/>
      <c r="D952" s="159"/>
      <c r="E952" s="159"/>
      <c r="F952" s="159"/>
      <c r="G952" s="159"/>
      <c r="H952" s="159"/>
      <c r="I952" s="159"/>
      <c r="J952" s="159"/>
      <c r="K952" s="159"/>
      <c r="L952" s="159"/>
    </row>
    <row r="953" spans="2:12">
      <c r="B953" s="159"/>
      <c r="C953" s="159"/>
      <c r="D953" s="159"/>
      <c r="E953" s="159"/>
      <c r="F953" s="159"/>
      <c r="G953" s="159"/>
      <c r="H953" s="159"/>
      <c r="I953" s="159"/>
      <c r="J953" s="159"/>
      <c r="K953" s="159"/>
      <c r="L953" s="159"/>
    </row>
    <row r="954" spans="2:12">
      <c r="B954" s="159"/>
      <c r="C954" s="159"/>
      <c r="D954" s="159"/>
      <c r="E954" s="159"/>
      <c r="F954" s="159"/>
      <c r="G954" s="159"/>
      <c r="H954" s="159"/>
      <c r="I954" s="159"/>
      <c r="J954" s="159"/>
      <c r="K954" s="159"/>
      <c r="L954" s="159"/>
    </row>
    <row r="955" spans="2:12">
      <c r="B955" s="159"/>
      <c r="C955" s="159"/>
      <c r="D955" s="159"/>
      <c r="E955" s="159"/>
      <c r="F955" s="159"/>
      <c r="G955" s="159"/>
      <c r="H955" s="159"/>
      <c r="I955" s="159"/>
      <c r="J955" s="159"/>
      <c r="K955" s="159"/>
      <c r="L955" s="159"/>
    </row>
    <row r="956" spans="2:12">
      <c r="B956" s="159"/>
      <c r="C956" s="159"/>
      <c r="D956" s="159"/>
      <c r="E956" s="159"/>
      <c r="F956" s="159"/>
      <c r="G956" s="159"/>
      <c r="H956" s="159"/>
      <c r="I956" s="159"/>
      <c r="J956" s="159"/>
      <c r="K956" s="159"/>
      <c r="L956" s="159"/>
    </row>
    <row r="957" spans="2:12">
      <c r="B957" s="159"/>
      <c r="C957" s="159"/>
      <c r="D957" s="159"/>
      <c r="E957" s="159"/>
      <c r="F957" s="159"/>
      <c r="G957" s="159"/>
      <c r="H957" s="159"/>
      <c r="I957" s="159"/>
      <c r="J957" s="159"/>
      <c r="K957" s="159"/>
      <c r="L957" s="159"/>
    </row>
    <row r="958" spans="2:12">
      <c r="B958" s="159"/>
      <c r="C958" s="159"/>
      <c r="D958" s="159"/>
      <c r="E958" s="159"/>
      <c r="F958" s="159"/>
      <c r="G958" s="159"/>
      <c r="H958" s="159"/>
      <c r="I958" s="159"/>
      <c r="J958" s="159"/>
      <c r="K958" s="159"/>
      <c r="L958" s="159"/>
    </row>
    <row r="959" spans="2:12">
      <c r="B959" s="159"/>
      <c r="C959" s="159"/>
      <c r="D959" s="159"/>
      <c r="E959" s="159"/>
      <c r="F959" s="159"/>
      <c r="G959" s="159"/>
      <c r="H959" s="159"/>
      <c r="I959" s="159"/>
      <c r="J959" s="159"/>
      <c r="K959" s="159"/>
      <c r="L959" s="159"/>
    </row>
    <row r="960" spans="2:12">
      <c r="B960" s="159"/>
      <c r="C960" s="159"/>
      <c r="D960" s="159"/>
      <c r="E960" s="159"/>
      <c r="F960" s="159"/>
      <c r="G960" s="159"/>
      <c r="H960" s="159"/>
      <c r="I960" s="159"/>
      <c r="J960" s="159"/>
      <c r="K960" s="159"/>
      <c r="L960" s="159"/>
    </row>
    <row r="961" spans="2:12">
      <c r="B961" s="159"/>
      <c r="C961" s="159"/>
      <c r="D961" s="159"/>
      <c r="E961" s="159"/>
      <c r="F961" s="159"/>
      <c r="G961" s="159"/>
      <c r="H961" s="159"/>
      <c r="I961" s="159"/>
      <c r="J961" s="159"/>
      <c r="K961" s="159"/>
      <c r="L961" s="159"/>
    </row>
    <row r="962" spans="2:12">
      <c r="B962" s="159"/>
      <c r="C962" s="159"/>
      <c r="D962" s="159"/>
      <c r="E962" s="159"/>
      <c r="F962" s="159"/>
      <c r="G962" s="159"/>
      <c r="H962" s="159"/>
      <c r="I962" s="159"/>
      <c r="J962" s="159"/>
      <c r="K962" s="159"/>
      <c r="L962" s="159"/>
    </row>
    <row r="963" spans="2:12">
      <c r="B963" s="159"/>
      <c r="C963" s="159"/>
      <c r="D963" s="159"/>
      <c r="E963" s="159"/>
      <c r="F963" s="159"/>
      <c r="G963" s="159"/>
      <c r="H963" s="159"/>
      <c r="I963" s="159"/>
      <c r="J963" s="159"/>
      <c r="K963" s="159"/>
      <c r="L963" s="159"/>
    </row>
    <row r="964" spans="2:12">
      <c r="B964" s="159"/>
      <c r="C964" s="159"/>
      <c r="D964" s="159"/>
      <c r="E964" s="159"/>
      <c r="F964" s="159"/>
      <c r="G964" s="159"/>
      <c r="H964" s="159"/>
      <c r="I964" s="159"/>
      <c r="J964" s="159"/>
      <c r="K964" s="159"/>
      <c r="L964" s="159"/>
    </row>
    <row r="965" spans="2:12">
      <c r="B965" s="159"/>
      <c r="C965" s="159"/>
      <c r="D965" s="159"/>
      <c r="E965" s="159"/>
      <c r="F965" s="159"/>
      <c r="G965" s="159"/>
      <c r="H965" s="159"/>
      <c r="I965" s="159"/>
      <c r="J965" s="159"/>
      <c r="K965" s="159"/>
      <c r="L965" s="159"/>
    </row>
    <row r="966" spans="2:12">
      <c r="B966" s="159"/>
      <c r="C966" s="159"/>
      <c r="D966" s="159"/>
      <c r="E966" s="159"/>
      <c r="F966" s="159"/>
      <c r="G966" s="159"/>
      <c r="H966" s="159"/>
      <c r="I966" s="159"/>
      <c r="J966" s="159"/>
      <c r="K966" s="159"/>
      <c r="L966" s="159"/>
    </row>
    <row r="967" spans="2:12">
      <c r="B967" s="159"/>
      <c r="C967" s="159"/>
      <c r="D967" s="159"/>
      <c r="E967" s="159"/>
      <c r="F967" s="159"/>
      <c r="G967" s="159"/>
      <c r="H967" s="159"/>
      <c r="I967" s="159"/>
      <c r="J967" s="159"/>
      <c r="K967" s="159"/>
      <c r="L967" s="159"/>
    </row>
    <row r="968" spans="2:12">
      <c r="B968" s="159"/>
      <c r="C968" s="159"/>
      <c r="D968" s="159"/>
      <c r="E968" s="159"/>
      <c r="F968" s="159"/>
      <c r="G968" s="159"/>
      <c r="H968" s="159"/>
      <c r="I968" s="159"/>
      <c r="J968" s="159"/>
      <c r="K968" s="159"/>
      <c r="L968" s="159"/>
    </row>
    <row r="969" spans="2:12">
      <c r="B969" s="159"/>
      <c r="C969" s="159"/>
      <c r="D969" s="159"/>
      <c r="E969" s="159"/>
      <c r="F969" s="159"/>
      <c r="G969" s="159"/>
      <c r="H969" s="159"/>
      <c r="I969" s="159"/>
      <c r="J969" s="159"/>
      <c r="K969" s="159"/>
      <c r="L969" s="159"/>
    </row>
    <row r="970" spans="2:12">
      <c r="B970" s="159"/>
      <c r="C970" s="159"/>
      <c r="D970" s="159"/>
      <c r="E970" s="159"/>
      <c r="F970" s="159"/>
      <c r="G970" s="159"/>
      <c r="H970" s="159"/>
      <c r="I970" s="159"/>
      <c r="J970" s="159"/>
      <c r="K970" s="159"/>
      <c r="L970" s="159"/>
    </row>
    <row r="971" spans="2:12">
      <c r="B971" s="159"/>
      <c r="C971" s="159"/>
      <c r="D971" s="159"/>
      <c r="E971" s="159"/>
      <c r="F971" s="159"/>
      <c r="G971" s="159"/>
      <c r="H971" s="159"/>
      <c r="I971" s="159"/>
      <c r="J971" s="159"/>
      <c r="K971" s="159"/>
      <c r="L971" s="159"/>
    </row>
    <row r="972" spans="2:12">
      <c r="B972" s="159"/>
      <c r="C972" s="159"/>
      <c r="D972" s="159"/>
      <c r="E972" s="159"/>
      <c r="F972" s="159"/>
      <c r="G972" s="159"/>
      <c r="H972" s="159"/>
      <c r="I972" s="159"/>
      <c r="J972" s="159"/>
      <c r="K972" s="159"/>
      <c r="L972" s="159"/>
    </row>
    <row r="973" spans="2:12">
      <c r="B973" s="159"/>
      <c r="C973" s="159"/>
      <c r="D973" s="159"/>
      <c r="E973" s="159"/>
      <c r="F973" s="159"/>
      <c r="G973" s="159"/>
      <c r="H973" s="159"/>
      <c r="I973" s="159"/>
      <c r="J973" s="159"/>
      <c r="K973" s="159"/>
      <c r="L973" s="159"/>
    </row>
    <row r="974" spans="2:12">
      <c r="B974" s="159"/>
      <c r="C974" s="159"/>
      <c r="D974" s="159"/>
      <c r="E974" s="159"/>
      <c r="F974" s="159"/>
      <c r="G974" s="159"/>
      <c r="H974" s="159"/>
      <c r="I974" s="159"/>
      <c r="J974" s="159"/>
      <c r="K974" s="159"/>
      <c r="L974" s="159"/>
    </row>
    <row r="975" spans="2:12">
      <c r="B975" s="159"/>
      <c r="C975" s="159"/>
      <c r="D975" s="159"/>
      <c r="E975" s="159"/>
      <c r="F975" s="159"/>
      <c r="G975" s="159"/>
      <c r="H975" s="159"/>
      <c r="I975" s="159"/>
      <c r="J975" s="159"/>
      <c r="K975" s="159"/>
      <c r="L975" s="159"/>
    </row>
    <row r="976" spans="2:12">
      <c r="B976" s="159"/>
      <c r="C976" s="159"/>
      <c r="D976" s="159"/>
      <c r="E976" s="159"/>
      <c r="F976" s="159"/>
      <c r="G976" s="159"/>
      <c r="H976" s="159"/>
      <c r="I976" s="159"/>
      <c r="J976" s="159"/>
      <c r="K976" s="159"/>
      <c r="L976" s="159"/>
    </row>
    <row r="977" spans="2:12">
      <c r="B977" s="159"/>
      <c r="C977" s="159"/>
      <c r="D977" s="159"/>
      <c r="E977" s="159"/>
      <c r="F977" s="159"/>
      <c r="G977" s="159"/>
      <c r="H977" s="159"/>
      <c r="I977" s="159"/>
      <c r="J977" s="159"/>
      <c r="K977" s="159"/>
      <c r="L977" s="159"/>
    </row>
    <row r="978" spans="2:12">
      <c r="B978" s="159"/>
      <c r="C978" s="159"/>
      <c r="D978" s="159"/>
      <c r="E978" s="159"/>
      <c r="F978" s="159"/>
      <c r="G978" s="159"/>
      <c r="H978" s="159"/>
      <c r="I978" s="159"/>
      <c r="J978" s="159"/>
      <c r="K978" s="159"/>
      <c r="L978" s="159"/>
    </row>
    <row r="979" spans="2:12">
      <c r="B979" s="159"/>
      <c r="C979" s="159"/>
      <c r="D979" s="159"/>
      <c r="E979" s="159"/>
      <c r="F979" s="159"/>
      <c r="G979" s="159"/>
      <c r="H979" s="159"/>
      <c r="I979" s="159"/>
      <c r="J979" s="159"/>
      <c r="K979" s="159"/>
      <c r="L979" s="159"/>
    </row>
    <row r="980" spans="2:12">
      <c r="B980" s="159"/>
      <c r="C980" s="159"/>
      <c r="D980" s="159"/>
      <c r="E980" s="159"/>
      <c r="F980" s="159"/>
      <c r="G980" s="159"/>
      <c r="H980" s="159"/>
      <c r="I980" s="159"/>
      <c r="J980" s="159"/>
      <c r="K980" s="159"/>
      <c r="L980" s="159"/>
    </row>
    <row r="981" spans="2:12">
      <c r="B981" s="159"/>
      <c r="C981" s="159"/>
      <c r="D981" s="159"/>
      <c r="E981" s="159"/>
      <c r="F981" s="159"/>
      <c r="G981" s="159"/>
      <c r="H981" s="159"/>
      <c r="I981" s="159"/>
      <c r="J981" s="159"/>
      <c r="K981" s="159"/>
      <c r="L981" s="159"/>
    </row>
    <row r="982" spans="2:12">
      <c r="B982" s="159"/>
      <c r="C982" s="159"/>
      <c r="D982" s="159"/>
      <c r="E982" s="159"/>
      <c r="F982" s="159"/>
      <c r="G982" s="159"/>
      <c r="H982" s="159"/>
      <c r="I982" s="159"/>
      <c r="J982" s="159"/>
      <c r="K982" s="159"/>
      <c r="L982" s="159"/>
    </row>
    <row r="983" spans="2:12">
      <c r="B983" s="159"/>
      <c r="C983" s="159"/>
      <c r="D983" s="159"/>
      <c r="E983" s="159"/>
      <c r="F983" s="159"/>
      <c r="G983" s="159"/>
      <c r="H983" s="159"/>
      <c r="I983" s="159"/>
      <c r="J983" s="159"/>
      <c r="K983" s="159"/>
      <c r="L983" s="159"/>
    </row>
    <row r="984" spans="2:12">
      <c r="B984" s="159"/>
      <c r="C984" s="159"/>
      <c r="D984" s="159"/>
      <c r="E984" s="159"/>
      <c r="F984" s="159"/>
      <c r="G984" s="159"/>
      <c r="H984" s="159"/>
      <c r="I984" s="159"/>
      <c r="J984" s="159"/>
      <c r="K984" s="159"/>
      <c r="L984" s="159"/>
    </row>
    <row r="985" spans="2:12">
      <c r="B985" s="159"/>
      <c r="C985" s="159"/>
      <c r="D985" s="159"/>
      <c r="E985" s="159"/>
      <c r="F985" s="159"/>
      <c r="G985" s="159"/>
      <c r="H985" s="159"/>
      <c r="I985" s="159"/>
      <c r="J985" s="159"/>
      <c r="K985" s="159"/>
      <c r="L985" s="159"/>
    </row>
    <row r="986" spans="2:12">
      <c r="B986" s="159"/>
      <c r="C986" s="159"/>
      <c r="D986" s="159"/>
      <c r="E986" s="159"/>
      <c r="F986" s="159"/>
      <c r="G986" s="159"/>
      <c r="H986" s="159"/>
      <c r="I986" s="159"/>
      <c r="J986" s="159"/>
      <c r="K986" s="159"/>
      <c r="L986" s="159"/>
    </row>
    <row r="987" spans="2:12">
      <c r="B987" s="159"/>
      <c r="C987" s="159"/>
      <c r="D987" s="159"/>
      <c r="E987" s="159"/>
      <c r="F987" s="159"/>
      <c r="G987" s="159"/>
      <c r="H987" s="159"/>
      <c r="I987" s="159"/>
      <c r="J987" s="159"/>
      <c r="K987" s="159"/>
      <c r="L987" s="159"/>
    </row>
    <row r="988" spans="2:12">
      <c r="B988" s="159"/>
      <c r="C988" s="159"/>
      <c r="D988" s="159"/>
      <c r="E988" s="159"/>
      <c r="F988" s="159"/>
      <c r="G988" s="159"/>
      <c r="H988" s="159"/>
      <c r="I988" s="159"/>
      <c r="J988" s="159"/>
      <c r="K988" s="159"/>
      <c r="L988" s="159"/>
    </row>
    <row r="989" spans="2:12">
      <c r="B989" s="159"/>
      <c r="C989" s="159"/>
      <c r="D989" s="159"/>
      <c r="E989" s="159"/>
      <c r="F989" s="159"/>
      <c r="G989" s="159"/>
      <c r="H989" s="159"/>
      <c r="I989" s="159"/>
      <c r="J989" s="159"/>
      <c r="K989" s="159"/>
      <c r="L989" s="159"/>
    </row>
    <row r="990" spans="2:12">
      <c r="B990" s="159"/>
      <c r="C990" s="159"/>
      <c r="D990" s="159"/>
      <c r="E990" s="159"/>
      <c r="F990" s="159"/>
      <c r="G990" s="159"/>
      <c r="H990" s="159"/>
      <c r="I990" s="159"/>
      <c r="J990" s="159"/>
      <c r="K990" s="159"/>
      <c r="L990" s="159"/>
    </row>
    <row r="991" spans="2:12">
      <c r="B991" s="159"/>
      <c r="C991" s="159"/>
      <c r="D991" s="159"/>
      <c r="E991" s="159"/>
      <c r="F991" s="159"/>
      <c r="G991" s="159"/>
      <c r="H991" s="159"/>
      <c r="I991" s="159"/>
      <c r="J991" s="159"/>
      <c r="K991" s="159"/>
      <c r="L991" s="159"/>
    </row>
    <row r="992" spans="2:12">
      <c r="B992" s="159"/>
      <c r="C992" s="159"/>
      <c r="D992" s="159"/>
      <c r="E992" s="159"/>
      <c r="F992" s="159"/>
      <c r="G992" s="159"/>
      <c r="H992" s="159"/>
      <c r="I992" s="159"/>
      <c r="J992" s="159"/>
      <c r="K992" s="159"/>
      <c r="L992" s="159"/>
    </row>
    <row r="993" spans="2:12">
      <c r="B993" s="159"/>
      <c r="C993" s="159"/>
      <c r="D993" s="159"/>
      <c r="E993" s="159"/>
      <c r="F993" s="159"/>
      <c r="G993" s="159"/>
      <c r="H993" s="159"/>
      <c r="I993" s="159"/>
      <c r="J993" s="159"/>
      <c r="K993" s="159"/>
      <c r="L993" s="159"/>
    </row>
    <row r="994" spans="2:12">
      <c r="B994" s="159"/>
      <c r="C994" s="159"/>
      <c r="D994" s="159"/>
      <c r="E994" s="159"/>
      <c r="F994" s="159"/>
      <c r="G994" s="159"/>
      <c r="H994" s="159"/>
      <c r="I994" s="159"/>
      <c r="J994" s="159"/>
      <c r="K994" s="159"/>
      <c r="L994" s="159"/>
    </row>
    <row r="995" spans="2:12">
      <c r="B995" s="159"/>
      <c r="C995" s="159"/>
      <c r="D995" s="159"/>
      <c r="E995" s="159"/>
      <c r="F995" s="159"/>
      <c r="G995" s="159"/>
      <c r="H995" s="159"/>
      <c r="I995" s="159"/>
      <c r="J995" s="159"/>
      <c r="K995" s="159"/>
      <c r="L995" s="159"/>
    </row>
    <row r="996" spans="2:12">
      <c r="B996" s="159"/>
      <c r="C996" s="159"/>
      <c r="D996" s="159"/>
      <c r="E996" s="159"/>
      <c r="F996" s="159"/>
      <c r="G996" s="159"/>
      <c r="H996" s="159"/>
      <c r="I996" s="159"/>
      <c r="J996" s="159"/>
      <c r="K996" s="159"/>
      <c r="L996" s="159"/>
    </row>
    <row r="997" spans="2:12">
      <c r="B997" s="159"/>
      <c r="C997" s="159"/>
      <c r="D997" s="159"/>
      <c r="E997" s="159"/>
      <c r="F997" s="159"/>
      <c r="G997" s="159"/>
      <c r="H997" s="159"/>
      <c r="I997" s="159"/>
      <c r="J997" s="159"/>
      <c r="K997" s="159"/>
      <c r="L997" s="159"/>
    </row>
    <row r="998" spans="2:12">
      <c r="B998" s="159"/>
      <c r="C998" s="159"/>
      <c r="D998" s="159"/>
      <c r="E998" s="159"/>
      <c r="F998" s="159"/>
      <c r="G998" s="159"/>
      <c r="H998" s="159"/>
      <c r="I998" s="159"/>
      <c r="J998" s="159"/>
      <c r="K998" s="159"/>
      <c r="L998" s="159"/>
    </row>
    <row r="999" spans="2:12">
      <c r="B999" s="159"/>
      <c r="C999" s="159"/>
      <c r="D999" s="159"/>
      <c r="E999" s="159"/>
      <c r="F999" s="159"/>
      <c r="G999" s="159"/>
      <c r="H999" s="159"/>
      <c r="I999" s="159"/>
      <c r="J999" s="159"/>
      <c r="K999" s="159"/>
      <c r="L999" s="159"/>
    </row>
    <row r="1000" spans="2:12">
      <c r="B1000" s="159"/>
      <c r="C1000" s="159"/>
      <c r="D1000" s="159"/>
      <c r="E1000" s="159"/>
      <c r="F1000" s="159"/>
      <c r="G1000" s="159"/>
      <c r="H1000" s="159"/>
      <c r="I1000" s="159"/>
      <c r="J1000" s="159"/>
      <c r="K1000" s="159"/>
      <c r="L1000" s="159"/>
    </row>
    <row r="1001" spans="2:12">
      <c r="B1001" s="159"/>
      <c r="C1001" s="159"/>
      <c r="D1001" s="159"/>
      <c r="E1001" s="159"/>
      <c r="F1001" s="159"/>
      <c r="G1001" s="159"/>
      <c r="H1001" s="159"/>
      <c r="I1001" s="159"/>
      <c r="J1001" s="159"/>
      <c r="K1001" s="159"/>
      <c r="L1001" s="159"/>
    </row>
    <row r="1002" spans="2:12">
      <c r="B1002" s="159"/>
      <c r="C1002" s="159"/>
      <c r="D1002" s="159"/>
      <c r="E1002" s="159"/>
      <c r="F1002" s="159"/>
      <c r="G1002" s="159"/>
      <c r="H1002" s="159"/>
      <c r="I1002" s="159"/>
      <c r="J1002" s="159"/>
      <c r="K1002" s="159"/>
      <c r="L1002" s="159"/>
    </row>
    <row r="1003" spans="2:12">
      <c r="B1003" s="159"/>
      <c r="C1003" s="159"/>
      <c r="D1003" s="159"/>
      <c r="E1003" s="159"/>
      <c r="F1003" s="159"/>
      <c r="G1003" s="159"/>
      <c r="H1003" s="159"/>
      <c r="I1003" s="159"/>
      <c r="J1003" s="159"/>
      <c r="K1003" s="159"/>
      <c r="L1003" s="159"/>
    </row>
    <row r="1004" spans="2:12">
      <c r="B1004" s="159"/>
      <c r="C1004" s="159"/>
      <c r="D1004" s="159"/>
      <c r="E1004" s="159"/>
      <c r="F1004" s="159"/>
      <c r="G1004" s="159"/>
      <c r="H1004" s="159"/>
      <c r="I1004" s="159"/>
      <c r="J1004" s="159"/>
      <c r="K1004" s="159"/>
      <c r="L1004" s="159"/>
    </row>
    <row r="1005" spans="2:12">
      <c r="B1005" s="159"/>
      <c r="C1005" s="159"/>
      <c r="D1005" s="159"/>
      <c r="E1005" s="159"/>
      <c r="F1005" s="159"/>
      <c r="G1005" s="159"/>
      <c r="H1005" s="159"/>
      <c r="I1005" s="159"/>
      <c r="J1005" s="159"/>
      <c r="K1005" s="159"/>
      <c r="L1005" s="159"/>
    </row>
    <row r="1006" spans="2:12">
      <c r="B1006" s="159"/>
      <c r="C1006" s="159"/>
      <c r="D1006" s="159"/>
      <c r="E1006" s="159"/>
      <c r="F1006" s="159"/>
      <c r="G1006" s="159"/>
      <c r="H1006" s="159"/>
      <c r="I1006" s="159"/>
      <c r="J1006" s="159"/>
      <c r="K1006" s="159"/>
      <c r="L1006" s="159"/>
    </row>
    <row r="1007" spans="2:12">
      <c r="B1007" s="159"/>
      <c r="C1007" s="159"/>
      <c r="D1007" s="159"/>
      <c r="E1007" s="159"/>
      <c r="F1007" s="159"/>
      <c r="G1007" s="159"/>
      <c r="H1007" s="159"/>
      <c r="I1007" s="159"/>
      <c r="J1007" s="159"/>
      <c r="K1007" s="159"/>
      <c r="L1007" s="159"/>
    </row>
    <row r="1008" spans="2:12">
      <c r="B1008" s="159"/>
      <c r="C1008" s="159"/>
      <c r="D1008" s="159"/>
      <c r="E1008" s="159"/>
      <c r="F1008" s="159"/>
      <c r="G1008" s="159"/>
      <c r="H1008" s="159"/>
      <c r="I1008" s="159"/>
      <c r="J1008" s="159"/>
      <c r="K1008" s="159"/>
      <c r="L1008" s="159"/>
    </row>
    <row r="1009" spans="2:12">
      <c r="B1009" s="159"/>
      <c r="C1009" s="159"/>
      <c r="D1009" s="159"/>
      <c r="E1009" s="159"/>
      <c r="F1009" s="159"/>
      <c r="G1009" s="159"/>
      <c r="H1009" s="159"/>
      <c r="I1009" s="159"/>
      <c r="J1009" s="159"/>
      <c r="K1009" s="159"/>
      <c r="L1009" s="159"/>
    </row>
    <row r="1010" spans="2:12">
      <c r="B1010" s="159"/>
      <c r="C1010" s="159"/>
      <c r="D1010" s="159"/>
      <c r="E1010" s="159"/>
      <c r="F1010" s="159"/>
      <c r="G1010" s="159"/>
      <c r="H1010" s="159"/>
      <c r="I1010" s="159"/>
      <c r="J1010" s="159"/>
      <c r="K1010" s="159"/>
      <c r="L1010" s="159"/>
    </row>
    <row r="1011" spans="2:12">
      <c r="B1011" s="159"/>
      <c r="C1011" s="159"/>
      <c r="D1011" s="159"/>
      <c r="E1011" s="159"/>
      <c r="F1011" s="159"/>
      <c r="G1011" s="159"/>
      <c r="H1011" s="159"/>
      <c r="I1011" s="159"/>
      <c r="J1011" s="159"/>
      <c r="K1011" s="159"/>
      <c r="L1011" s="159"/>
    </row>
    <row r="1012" spans="2:12">
      <c r="B1012" s="159"/>
      <c r="C1012" s="159"/>
      <c r="D1012" s="159"/>
      <c r="E1012" s="159"/>
      <c r="F1012" s="159"/>
      <c r="G1012" s="159"/>
      <c r="H1012" s="159"/>
      <c r="I1012" s="159"/>
      <c r="J1012" s="159"/>
      <c r="K1012" s="159"/>
      <c r="L1012" s="159"/>
    </row>
    <row r="1013" spans="2:12">
      <c r="B1013" s="159"/>
      <c r="C1013" s="159"/>
      <c r="D1013" s="159"/>
      <c r="E1013" s="159"/>
      <c r="F1013" s="159"/>
      <c r="G1013" s="159"/>
      <c r="H1013" s="159"/>
      <c r="I1013" s="159"/>
      <c r="J1013" s="159"/>
      <c r="K1013" s="159"/>
      <c r="L1013" s="159"/>
    </row>
    <row r="1014" spans="2:12">
      <c r="B1014" s="159"/>
      <c r="C1014" s="159"/>
      <c r="D1014" s="159"/>
      <c r="E1014" s="159"/>
      <c r="F1014" s="159"/>
      <c r="G1014" s="159"/>
      <c r="H1014" s="159"/>
      <c r="I1014" s="159"/>
      <c r="J1014" s="159"/>
      <c r="K1014" s="159"/>
      <c r="L1014" s="159"/>
    </row>
    <row r="1015" spans="2:12">
      <c r="B1015" s="159"/>
      <c r="C1015" s="159"/>
      <c r="D1015" s="159"/>
      <c r="E1015" s="159"/>
      <c r="F1015" s="159"/>
      <c r="G1015" s="159"/>
      <c r="H1015" s="159"/>
      <c r="I1015" s="159"/>
      <c r="J1015" s="159"/>
      <c r="K1015" s="159"/>
      <c r="L1015" s="159"/>
    </row>
    <row r="1016" spans="2:12">
      <c r="B1016" s="159"/>
      <c r="C1016" s="159"/>
      <c r="D1016" s="159"/>
      <c r="E1016" s="159"/>
      <c r="F1016" s="159"/>
      <c r="G1016" s="159"/>
      <c r="H1016" s="159"/>
      <c r="I1016" s="159"/>
      <c r="J1016" s="159"/>
      <c r="K1016" s="159"/>
      <c r="L1016" s="159"/>
    </row>
    <row r="1017" spans="2:12">
      <c r="B1017" s="159"/>
      <c r="C1017" s="159"/>
      <c r="D1017" s="159"/>
      <c r="E1017" s="159"/>
      <c r="F1017" s="159"/>
      <c r="G1017" s="159"/>
      <c r="H1017" s="159"/>
      <c r="I1017" s="159"/>
      <c r="J1017" s="159"/>
      <c r="K1017" s="159"/>
      <c r="L1017" s="159"/>
    </row>
    <row r="1018" spans="2:12">
      <c r="B1018" s="159"/>
      <c r="C1018" s="159"/>
      <c r="D1018" s="159"/>
      <c r="E1018" s="159"/>
      <c r="F1018" s="159"/>
      <c r="G1018" s="159"/>
      <c r="H1018" s="159"/>
      <c r="I1018" s="159"/>
      <c r="J1018" s="159"/>
      <c r="K1018" s="159"/>
      <c r="L1018" s="159"/>
    </row>
    <row r="1019" spans="2:12">
      <c r="B1019" s="159"/>
      <c r="C1019" s="159"/>
      <c r="D1019" s="159"/>
      <c r="E1019" s="159"/>
      <c r="F1019" s="159"/>
      <c r="G1019" s="159"/>
      <c r="H1019" s="159"/>
      <c r="I1019" s="159"/>
      <c r="J1019" s="159"/>
      <c r="K1019" s="159"/>
      <c r="L1019" s="159"/>
    </row>
    <row r="1020" spans="2:12">
      <c r="B1020" s="159"/>
      <c r="C1020" s="159"/>
      <c r="D1020" s="159"/>
      <c r="E1020" s="159"/>
      <c r="F1020" s="159"/>
      <c r="G1020" s="159"/>
      <c r="H1020" s="159"/>
      <c r="I1020" s="159"/>
      <c r="J1020" s="159"/>
      <c r="K1020" s="159"/>
      <c r="L1020" s="159"/>
    </row>
    <row r="1021" spans="2:12">
      <c r="B1021" s="159"/>
      <c r="C1021" s="159"/>
      <c r="D1021" s="159"/>
      <c r="E1021" s="159"/>
      <c r="F1021" s="159"/>
      <c r="G1021" s="159"/>
      <c r="H1021" s="159"/>
      <c r="I1021" s="159"/>
      <c r="J1021" s="159"/>
      <c r="K1021" s="159"/>
      <c r="L1021" s="159"/>
    </row>
    <row r="1022" spans="2:12">
      <c r="B1022" s="159"/>
      <c r="C1022" s="159"/>
      <c r="D1022" s="159"/>
      <c r="E1022" s="159"/>
      <c r="F1022" s="159"/>
      <c r="G1022" s="159"/>
      <c r="H1022" s="159"/>
      <c r="I1022" s="159"/>
      <c r="J1022" s="159"/>
      <c r="K1022" s="159"/>
      <c r="L1022" s="159"/>
    </row>
    <row r="1023" spans="2:12">
      <c r="B1023" s="159"/>
      <c r="C1023" s="159"/>
      <c r="D1023" s="159"/>
      <c r="E1023" s="159"/>
      <c r="F1023" s="159"/>
      <c r="G1023" s="159"/>
      <c r="H1023" s="159"/>
      <c r="I1023" s="159"/>
      <c r="J1023" s="159"/>
      <c r="K1023" s="159"/>
      <c r="L1023" s="159"/>
    </row>
    <row r="1024" spans="2:12">
      <c r="B1024" s="159"/>
      <c r="C1024" s="159"/>
      <c r="D1024" s="159"/>
      <c r="E1024" s="159"/>
      <c r="F1024" s="159"/>
      <c r="G1024" s="159"/>
      <c r="H1024" s="159"/>
      <c r="I1024" s="159"/>
      <c r="J1024" s="159"/>
      <c r="K1024" s="159"/>
      <c r="L1024" s="159"/>
    </row>
    <row r="1025" spans="2:12">
      <c r="B1025" s="159"/>
      <c r="C1025" s="159"/>
      <c r="D1025" s="159"/>
      <c r="E1025" s="159"/>
      <c r="F1025" s="159"/>
      <c r="G1025" s="159"/>
      <c r="H1025" s="159"/>
      <c r="I1025" s="159"/>
      <c r="J1025" s="159"/>
      <c r="K1025" s="159"/>
      <c r="L1025" s="159"/>
    </row>
    <row r="1026" spans="2:12">
      <c r="B1026" s="159"/>
      <c r="C1026" s="159"/>
      <c r="D1026" s="159"/>
      <c r="E1026" s="159"/>
      <c r="F1026" s="159"/>
      <c r="G1026" s="159"/>
      <c r="H1026" s="159"/>
      <c r="I1026" s="159"/>
      <c r="J1026" s="159"/>
      <c r="K1026" s="159"/>
      <c r="L1026" s="159"/>
    </row>
    <row r="1027" spans="2:12">
      <c r="B1027" s="159"/>
      <c r="C1027" s="159"/>
      <c r="D1027" s="159"/>
      <c r="E1027" s="159"/>
      <c r="F1027" s="159"/>
      <c r="G1027" s="159"/>
      <c r="H1027" s="159"/>
      <c r="I1027" s="159"/>
      <c r="J1027" s="159"/>
      <c r="K1027" s="159"/>
      <c r="L1027" s="159"/>
    </row>
    <row r="1028" spans="2:12">
      <c r="B1028" s="159"/>
      <c r="C1028" s="159"/>
      <c r="D1028" s="159"/>
      <c r="E1028" s="159"/>
      <c r="F1028" s="159"/>
      <c r="G1028" s="159"/>
      <c r="H1028" s="159"/>
      <c r="I1028" s="159"/>
      <c r="J1028" s="159"/>
      <c r="K1028" s="159"/>
      <c r="L1028" s="159"/>
    </row>
    <row r="1029" spans="2:12">
      <c r="B1029" s="159"/>
      <c r="C1029" s="159"/>
      <c r="D1029" s="159"/>
      <c r="E1029" s="159"/>
      <c r="F1029" s="159"/>
      <c r="G1029" s="159"/>
      <c r="H1029" s="159"/>
      <c r="I1029" s="159"/>
      <c r="J1029" s="159"/>
      <c r="K1029" s="159"/>
      <c r="L1029" s="159"/>
    </row>
    <row r="1030" spans="2:12">
      <c r="B1030" s="159"/>
      <c r="C1030" s="159"/>
      <c r="D1030" s="159"/>
      <c r="E1030" s="159"/>
      <c r="F1030" s="159"/>
      <c r="G1030" s="159"/>
      <c r="H1030" s="159"/>
      <c r="I1030" s="159"/>
      <c r="J1030" s="159"/>
      <c r="K1030" s="159"/>
      <c r="L1030" s="159"/>
    </row>
    <row r="1031" spans="2:12">
      <c r="B1031" s="159"/>
      <c r="C1031" s="159"/>
      <c r="D1031" s="159"/>
      <c r="E1031" s="159"/>
      <c r="F1031" s="159"/>
      <c r="G1031" s="159"/>
      <c r="H1031" s="159"/>
      <c r="I1031" s="159"/>
      <c r="J1031" s="159"/>
      <c r="K1031" s="159"/>
      <c r="L1031" s="159"/>
    </row>
    <row r="1032" spans="2:12">
      <c r="B1032" s="159"/>
      <c r="C1032" s="159"/>
      <c r="D1032" s="159"/>
      <c r="E1032" s="159"/>
      <c r="F1032" s="159"/>
      <c r="G1032" s="159"/>
      <c r="H1032" s="159"/>
      <c r="I1032" s="159"/>
      <c r="J1032" s="159"/>
      <c r="K1032" s="159"/>
      <c r="L1032" s="159"/>
    </row>
    <row r="1033" spans="2:12">
      <c r="B1033" s="159"/>
      <c r="C1033" s="159"/>
      <c r="D1033" s="159"/>
      <c r="E1033" s="159"/>
      <c r="F1033" s="159"/>
      <c r="G1033" s="159"/>
      <c r="H1033" s="159"/>
      <c r="I1033" s="159"/>
      <c r="J1033" s="159"/>
      <c r="K1033" s="159"/>
      <c r="L1033" s="159"/>
    </row>
    <row r="1034" spans="2:12">
      <c r="B1034" s="159"/>
      <c r="C1034" s="159"/>
      <c r="D1034" s="159"/>
      <c r="E1034" s="159"/>
      <c r="F1034" s="159"/>
      <c r="G1034" s="159"/>
      <c r="H1034" s="159"/>
      <c r="I1034" s="159"/>
      <c r="J1034" s="159"/>
      <c r="K1034" s="159"/>
      <c r="L1034" s="159"/>
    </row>
    <row r="1035" spans="2:12">
      <c r="B1035" s="159"/>
      <c r="C1035" s="159"/>
      <c r="D1035" s="159"/>
      <c r="E1035" s="159"/>
      <c r="F1035" s="159"/>
      <c r="G1035" s="159"/>
      <c r="H1035" s="159"/>
      <c r="I1035" s="159"/>
      <c r="J1035" s="159"/>
      <c r="K1035" s="159"/>
      <c r="L1035" s="159"/>
    </row>
    <row r="1036" spans="2:12">
      <c r="B1036" s="159"/>
      <c r="C1036" s="159"/>
      <c r="D1036" s="159"/>
      <c r="E1036" s="159"/>
      <c r="F1036" s="159"/>
      <c r="G1036" s="159"/>
      <c r="H1036" s="159"/>
      <c r="I1036" s="159"/>
      <c r="J1036" s="159"/>
      <c r="K1036" s="159"/>
      <c r="L1036" s="159"/>
    </row>
    <row r="1037" spans="2:12">
      <c r="B1037" s="159"/>
      <c r="C1037" s="159"/>
      <c r="D1037" s="159"/>
      <c r="E1037" s="159"/>
      <c r="F1037" s="159"/>
      <c r="G1037" s="159"/>
      <c r="H1037" s="159"/>
      <c r="I1037" s="159"/>
      <c r="J1037" s="159"/>
      <c r="K1037" s="159"/>
      <c r="L1037" s="159"/>
    </row>
    <row r="1038" spans="2:12">
      <c r="B1038" s="159"/>
      <c r="C1038" s="159"/>
      <c r="D1038" s="159"/>
      <c r="E1038" s="159"/>
      <c r="F1038" s="159"/>
      <c r="G1038" s="159"/>
      <c r="H1038" s="159"/>
      <c r="I1038" s="159"/>
      <c r="J1038" s="159"/>
      <c r="K1038" s="159"/>
      <c r="L1038" s="159"/>
    </row>
    <row r="1039" spans="2:12">
      <c r="B1039" s="159"/>
      <c r="C1039" s="159"/>
      <c r="D1039" s="159"/>
      <c r="E1039" s="159"/>
      <c r="F1039" s="159"/>
      <c r="G1039" s="159"/>
      <c r="H1039" s="159"/>
      <c r="I1039" s="159"/>
      <c r="J1039" s="159"/>
      <c r="K1039" s="159"/>
      <c r="L1039" s="159"/>
    </row>
    <row r="1040" spans="2:12">
      <c r="B1040" s="159"/>
      <c r="C1040" s="159"/>
      <c r="D1040" s="159"/>
      <c r="E1040" s="159"/>
      <c r="F1040" s="159"/>
      <c r="G1040" s="159"/>
      <c r="H1040" s="159"/>
      <c r="I1040" s="159"/>
      <c r="J1040" s="159"/>
      <c r="K1040" s="159"/>
      <c r="L1040" s="159"/>
    </row>
    <row r="1041" spans="2:12">
      <c r="B1041" s="159"/>
      <c r="C1041" s="159"/>
      <c r="D1041" s="159"/>
      <c r="E1041" s="159"/>
      <c r="F1041" s="159"/>
      <c r="G1041" s="159"/>
      <c r="H1041" s="159"/>
      <c r="I1041" s="159"/>
      <c r="J1041" s="159"/>
      <c r="K1041" s="159"/>
      <c r="L1041" s="159"/>
    </row>
    <row r="1042" spans="2:12">
      <c r="B1042" s="159"/>
      <c r="C1042" s="159"/>
      <c r="D1042" s="159"/>
      <c r="E1042" s="159"/>
      <c r="F1042" s="159"/>
      <c r="G1042" s="159"/>
      <c r="H1042" s="159"/>
      <c r="I1042" s="159"/>
      <c r="J1042" s="159"/>
      <c r="K1042" s="159"/>
      <c r="L1042" s="159"/>
    </row>
    <row r="1043" spans="2:12">
      <c r="B1043" s="159"/>
      <c r="C1043" s="159"/>
      <c r="D1043" s="159"/>
      <c r="E1043" s="159"/>
      <c r="F1043" s="159"/>
      <c r="G1043" s="159"/>
      <c r="H1043" s="159"/>
      <c r="I1043" s="159"/>
      <c r="J1043" s="159"/>
      <c r="K1043" s="159"/>
      <c r="L1043" s="159"/>
    </row>
    <row r="1044" spans="2:12">
      <c r="B1044" s="159"/>
      <c r="C1044" s="159"/>
      <c r="D1044" s="159"/>
      <c r="E1044" s="159"/>
      <c r="F1044" s="159"/>
      <c r="G1044" s="159"/>
      <c r="H1044" s="159"/>
      <c r="I1044" s="159"/>
      <c r="J1044" s="159"/>
      <c r="K1044" s="159"/>
      <c r="L1044" s="159"/>
    </row>
    <row r="1045" spans="2:12">
      <c r="B1045" s="159"/>
      <c r="C1045" s="159"/>
      <c r="D1045" s="159"/>
      <c r="E1045" s="159"/>
      <c r="F1045" s="159"/>
      <c r="G1045" s="159"/>
      <c r="H1045" s="159"/>
      <c r="I1045" s="159"/>
      <c r="J1045" s="159"/>
      <c r="K1045" s="159"/>
      <c r="L1045" s="159"/>
    </row>
    <row r="1046" spans="2:12">
      <c r="B1046" s="159"/>
      <c r="C1046" s="159"/>
      <c r="D1046" s="159"/>
      <c r="E1046" s="159"/>
      <c r="F1046" s="159"/>
      <c r="G1046" s="159"/>
      <c r="H1046" s="159"/>
      <c r="I1046" s="159"/>
      <c r="J1046" s="159"/>
      <c r="K1046" s="159"/>
      <c r="L1046" s="159"/>
    </row>
    <row r="1047" spans="2:12">
      <c r="B1047" s="159"/>
      <c r="C1047" s="159"/>
      <c r="D1047" s="159"/>
      <c r="E1047" s="159"/>
      <c r="F1047" s="159"/>
      <c r="G1047" s="159"/>
      <c r="H1047" s="159"/>
      <c r="I1047" s="159"/>
      <c r="J1047" s="159"/>
      <c r="K1047" s="159"/>
      <c r="L1047" s="159"/>
    </row>
    <row r="1048" spans="2:12">
      <c r="B1048" s="159"/>
      <c r="C1048" s="159"/>
      <c r="D1048" s="159"/>
      <c r="E1048" s="159"/>
      <c r="F1048" s="159"/>
      <c r="G1048" s="159"/>
      <c r="H1048" s="159"/>
      <c r="I1048" s="159"/>
      <c r="J1048" s="159"/>
      <c r="K1048" s="159"/>
      <c r="L1048" s="159"/>
    </row>
    <row r="1049" spans="2:12">
      <c r="B1049" s="159"/>
      <c r="C1049" s="159"/>
      <c r="D1049" s="159"/>
      <c r="E1049" s="159"/>
      <c r="F1049" s="159"/>
      <c r="G1049" s="159"/>
      <c r="H1049" s="159"/>
      <c r="I1049" s="159"/>
      <c r="J1049" s="159"/>
      <c r="K1049" s="159"/>
      <c r="L1049" s="159"/>
    </row>
    <row r="1050" spans="2:12">
      <c r="B1050" s="159"/>
      <c r="C1050" s="159"/>
      <c r="D1050" s="159"/>
      <c r="E1050" s="159"/>
      <c r="F1050" s="159"/>
      <c r="G1050" s="159"/>
      <c r="H1050" s="159"/>
      <c r="I1050" s="159"/>
      <c r="J1050" s="159"/>
      <c r="K1050" s="159"/>
      <c r="L1050" s="159"/>
    </row>
    <row r="1051" spans="2:12">
      <c r="B1051" s="159"/>
      <c r="C1051" s="159"/>
      <c r="D1051" s="159"/>
      <c r="E1051" s="159"/>
      <c r="F1051" s="159"/>
      <c r="G1051" s="159"/>
      <c r="H1051" s="159"/>
      <c r="I1051" s="159"/>
      <c r="J1051" s="159"/>
      <c r="K1051" s="159"/>
      <c r="L1051" s="159"/>
    </row>
    <row r="1052" spans="2:12">
      <c r="B1052" s="159"/>
      <c r="C1052" s="159"/>
      <c r="D1052" s="159"/>
      <c r="E1052" s="159"/>
      <c r="F1052" s="159"/>
      <c r="G1052" s="159"/>
      <c r="H1052" s="159"/>
      <c r="I1052" s="159"/>
      <c r="J1052" s="159"/>
      <c r="K1052" s="159"/>
      <c r="L1052" s="159"/>
    </row>
    <row r="1053" spans="2:12">
      <c r="B1053" s="159"/>
      <c r="C1053" s="159"/>
      <c r="D1053" s="159"/>
      <c r="E1053" s="159"/>
      <c r="F1053" s="159"/>
      <c r="G1053" s="159"/>
      <c r="H1053" s="159"/>
      <c r="I1053" s="159"/>
      <c r="J1053" s="159"/>
      <c r="K1053" s="159"/>
      <c r="L1053" s="159"/>
    </row>
    <row r="1054" spans="2:12">
      <c r="B1054" s="159"/>
      <c r="C1054" s="159"/>
      <c r="D1054" s="159"/>
      <c r="E1054" s="159"/>
      <c r="F1054" s="159"/>
      <c r="G1054" s="159"/>
      <c r="H1054" s="159"/>
      <c r="I1054" s="159"/>
      <c r="J1054" s="159"/>
      <c r="K1054" s="159"/>
      <c r="L1054" s="159"/>
    </row>
    <row r="1055" spans="2:12">
      <c r="B1055" s="159"/>
      <c r="C1055" s="159"/>
      <c r="D1055" s="159"/>
      <c r="E1055" s="159"/>
      <c r="F1055" s="159"/>
      <c r="G1055" s="159"/>
      <c r="H1055" s="159"/>
      <c r="I1055" s="159"/>
      <c r="J1055" s="159"/>
      <c r="K1055" s="159"/>
      <c r="L1055" s="159"/>
    </row>
    <row r="1056" spans="2:12">
      <c r="B1056" s="159"/>
      <c r="C1056" s="159"/>
      <c r="D1056" s="159"/>
      <c r="E1056" s="159"/>
      <c r="F1056" s="159"/>
      <c r="G1056" s="159"/>
      <c r="H1056" s="159"/>
      <c r="I1056" s="159"/>
      <c r="J1056" s="159"/>
      <c r="K1056" s="159"/>
      <c r="L1056" s="159"/>
    </row>
    <row r="1057" spans="2:12">
      <c r="B1057" s="159"/>
      <c r="C1057" s="159"/>
      <c r="D1057" s="159"/>
      <c r="E1057" s="159"/>
      <c r="F1057" s="159"/>
      <c r="G1057" s="159"/>
      <c r="H1057" s="159"/>
      <c r="I1057" s="159"/>
      <c r="J1057" s="159"/>
      <c r="K1057" s="159"/>
      <c r="L1057" s="159"/>
    </row>
    <row r="1058" spans="2:12">
      <c r="B1058" s="159"/>
      <c r="C1058" s="159"/>
      <c r="D1058" s="159"/>
      <c r="E1058" s="159"/>
      <c r="F1058" s="159"/>
      <c r="G1058" s="159"/>
      <c r="H1058" s="159"/>
      <c r="I1058" s="159"/>
      <c r="J1058" s="159"/>
      <c r="K1058" s="159"/>
      <c r="L1058" s="159"/>
    </row>
    <row r="1059" spans="2:12">
      <c r="B1059" s="159"/>
      <c r="C1059" s="159"/>
      <c r="D1059" s="159"/>
      <c r="E1059" s="159"/>
      <c r="F1059" s="159"/>
      <c r="G1059" s="159"/>
      <c r="H1059" s="159"/>
      <c r="I1059" s="159"/>
      <c r="J1059" s="159"/>
      <c r="K1059" s="159"/>
      <c r="L1059" s="159"/>
    </row>
    <row r="1060" spans="2:12">
      <c r="B1060" s="159"/>
      <c r="C1060" s="159"/>
      <c r="D1060" s="159"/>
      <c r="E1060" s="159"/>
      <c r="F1060" s="159"/>
      <c r="G1060" s="159"/>
      <c r="H1060" s="159"/>
      <c r="I1060" s="159"/>
      <c r="J1060" s="159"/>
      <c r="K1060" s="159"/>
      <c r="L1060" s="159"/>
    </row>
    <row r="1061" spans="2:12">
      <c r="B1061" s="159"/>
      <c r="C1061" s="159"/>
      <c r="D1061" s="159"/>
      <c r="E1061" s="159"/>
      <c r="F1061" s="159"/>
      <c r="G1061" s="159"/>
      <c r="H1061" s="159"/>
      <c r="I1061" s="159"/>
      <c r="J1061" s="159"/>
      <c r="K1061" s="159"/>
      <c r="L1061" s="159"/>
    </row>
    <row r="1062" spans="2:12">
      <c r="B1062" s="159"/>
      <c r="C1062" s="159"/>
      <c r="D1062" s="159"/>
      <c r="E1062" s="159"/>
      <c r="F1062" s="159"/>
      <c r="G1062" s="159"/>
      <c r="H1062" s="159"/>
      <c r="I1062" s="159"/>
      <c r="J1062" s="159"/>
      <c r="K1062" s="159"/>
      <c r="L1062" s="159"/>
    </row>
    <row r="1063" spans="2:12">
      <c r="B1063" s="159"/>
      <c r="C1063" s="159"/>
      <c r="D1063" s="159"/>
      <c r="E1063" s="159"/>
      <c r="F1063" s="159"/>
      <c r="G1063" s="159"/>
      <c r="H1063" s="159"/>
      <c r="I1063" s="159"/>
      <c r="J1063" s="159"/>
      <c r="K1063" s="159"/>
      <c r="L1063" s="159"/>
    </row>
    <row r="1064" spans="2:12">
      <c r="B1064" s="159"/>
      <c r="C1064" s="159"/>
      <c r="D1064" s="159"/>
      <c r="E1064" s="159"/>
      <c r="F1064" s="159"/>
      <c r="G1064" s="159"/>
      <c r="H1064" s="159"/>
      <c r="I1064" s="159"/>
      <c r="J1064" s="159"/>
      <c r="K1064" s="159"/>
      <c r="L1064" s="159"/>
    </row>
    <row r="1065" spans="2:12">
      <c r="B1065" s="159"/>
      <c r="C1065" s="159"/>
      <c r="D1065" s="159"/>
      <c r="E1065" s="159"/>
      <c r="F1065" s="159"/>
      <c r="G1065" s="159"/>
      <c r="H1065" s="159"/>
      <c r="I1065" s="159"/>
      <c r="J1065" s="159"/>
      <c r="K1065" s="159"/>
      <c r="L1065" s="159"/>
    </row>
    <row r="1066" spans="2:12">
      <c r="B1066" s="159"/>
      <c r="C1066" s="159"/>
      <c r="D1066" s="159"/>
      <c r="E1066" s="159"/>
      <c r="F1066" s="159"/>
      <c r="G1066" s="159"/>
      <c r="H1066" s="159"/>
      <c r="I1066" s="159"/>
      <c r="J1066" s="159"/>
      <c r="K1066" s="159"/>
      <c r="L1066" s="159"/>
    </row>
    <row r="1067" spans="2:12">
      <c r="B1067" s="159"/>
      <c r="C1067" s="159"/>
      <c r="D1067" s="159"/>
      <c r="E1067" s="159"/>
      <c r="F1067" s="159"/>
      <c r="G1067" s="159"/>
      <c r="H1067" s="159"/>
      <c r="I1067" s="159"/>
      <c r="J1067" s="159"/>
      <c r="K1067" s="159"/>
      <c r="L1067" s="159"/>
    </row>
    <row r="1068" spans="2:12">
      <c r="B1068" s="159"/>
      <c r="C1068" s="159"/>
      <c r="D1068" s="159"/>
      <c r="E1068" s="159"/>
      <c r="F1068" s="159"/>
      <c r="G1068" s="159"/>
      <c r="H1068" s="159"/>
      <c r="I1068" s="159"/>
      <c r="J1068" s="159"/>
      <c r="K1068" s="159"/>
      <c r="L1068" s="159"/>
    </row>
    <row r="1069" spans="2:12">
      <c r="B1069" s="159"/>
      <c r="C1069" s="159"/>
      <c r="D1069" s="159"/>
      <c r="E1069" s="159"/>
      <c r="F1069" s="159"/>
      <c r="G1069" s="159"/>
      <c r="H1069" s="159"/>
      <c r="I1069" s="159"/>
      <c r="J1069" s="159"/>
      <c r="K1069" s="159"/>
      <c r="L1069" s="159"/>
    </row>
    <row r="1070" spans="2:12">
      <c r="B1070" s="159"/>
      <c r="C1070" s="159"/>
      <c r="D1070" s="159"/>
      <c r="E1070" s="159"/>
      <c r="F1070" s="159"/>
      <c r="G1070" s="159"/>
      <c r="H1070" s="159"/>
      <c r="I1070" s="159"/>
      <c r="J1070" s="159"/>
      <c r="K1070" s="159"/>
      <c r="L1070" s="159"/>
    </row>
    <row r="1071" spans="2:12">
      <c r="B1071" s="159"/>
      <c r="C1071" s="159"/>
      <c r="D1071" s="159"/>
      <c r="E1071" s="159"/>
      <c r="F1071" s="159"/>
      <c r="G1071" s="159"/>
      <c r="H1071" s="159"/>
      <c r="I1071" s="159"/>
      <c r="J1071" s="159"/>
      <c r="K1071" s="159"/>
      <c r="L1071" s="159"/>
    </row>
    <row r="1072" spans="2:12">
      <c r="B1072" s="159"/>
      <c r="C1072" s="159"/>
      <c r="D1072" s="159"/>
      <c r="E1072" s="159"/>
      <c r="F1072" s="159"/>
      <c r="G1072" s="159"/>
      <c r="H1072" s="159"/>
      <c r="I1072" s="159"/>
      <c r="J1072" s="159"/>
      <c r="K1072" s="159"/>
      <c r="L1072" s="159"/>
    </row>
    <row r="1073" spans="2:12">
      <c r="B1073" s="159"/>
      <c r="C1073" s="159"/>
      <c r="D1073" s="159"/>
      <c r="E1073" s="159"/>
      <c r="F1073" s="159"/>
      <c r="G1073" s="159"/>
      <c r="H1073" s="159"/>
      <c r="I1073" s="159"/>
      <c r="J1073" s="159"/>
      <c r="K1073" s="159"/>
      <c r="L1073" s="159"/>
    </row>
    <row r="1074" spans="2:12">
      <c r="B1074" s="159"/>
      <c r="C1074" s="159"/>
      <c r="D1074" s="159"/>
      <c r="E1074" s="159"/>
      <c r="F1074" s="159"/>
      <c r="G1074" s="159"/>
      <c r="H1074" s="159"/>
      <c r="I1074" s="159"/>
      <c r="J1074" s="159"/>
      <c r="K1074" s="159"/>
      <c r="L1074" s="159"/>
    </row>
    <row r="1075" spans="2:12">
      <c r="B1075" s="159"/>
      <c r="C1075" s="159"/>
      <c r="D1075" s="159"/>
      <c r="E1075" s="159"/>
      <c r="F1075" s="159"/>
      <c r="G1075" s="159"/>
      <c r="H1075" s="159"/>
      <c r="I1075" s="159"/>
      <c r="J1075" s="159"/>
      <c r="K1075" s="159"/>
      <c r="L1075" s="159"/>
    </row>
    <row r="1076" spans="2:12">
      <c r="B1076" s="159"/>
      <c r="C1076" s="159"/>
      <c r="D1076" s="159"/>
      <c r="E1076" s="159"/>
      <c r="F1076" s="159"/>
      <c r="G1076" s="159"/>
      <c r="H1076" s="159"/>
      <c r="I1076" s="159"/>
      <c r="J1076" s="159"/>
      <c r="K1076" s="159"/>
      <c r="L1076" s="159"/>
    </row>
    <row r="1077" spans="2:12">
      <c r="B1077" s="159"/>
      <c r="C1077" s="159"/>
      <c r="D1077" s="159"/>
      <c r="E1077" s="159"/>
      <c r="F1077" s="159"/>
      <c r="G1077" s="159"/>
      <c r="H1077" s="159"/>
      <c r="I1077" s="159"/>
      <c r="J1077" s="159"/>
      <c r="K1077" s="159"/>
      <c r="L1077" s="159"/>
    </row>
    <row r="1078" spans="2:12">
      <c r="B1078" s="159"/>
      <c r="C1078" s="159"/>
      <c r="D1078" s="159"/>
      <c r="E1078" s="159"/>
      <c r="F1078" s="159"/>
      <c r="G1078" s="159"/>
      <c r="H1078" s="159"/>
      <c r="I1078" s="159"/>
      <c r="J1078" s="159"/>
      <c r="K1078" s="159"/>
      <c r="L1078" s="159"/>
    </row>
    <row r="1079" spans="2:12">
      <c r="B1079" s="159"/>
      <c r="C1079" s="159"/>
      <c r="D1079" s="159"/>
      <c r="E1079" s="159"/>
      <c r="F1079" s="159"/>
      <c r="G1079" s="159"/>
      <c r="H1079" s="159"/>
      <c r="I1079" s="159"/>
      <c r="J1079" s="159"/>
      <c r="K1079" s="159"/>
      <c r="L1079" s="159"/>
    </row>
    <row r="1080" spans="2:12">
      <c r="B1080" s="159"/>
      <c r="C1080" s="159"/>
      <c r="D1080" s="159"/>
      <c r="E1080" s="159"/>
      <c r="F1080" s="159"/>
      <c r="G1080" s="159"/>
      <c r="H1080" s="159"/>
      <c r="I1080" s="159"/>
      <c r="J1080" s="159"/>
      <c r="K1080" s="159"/>
      <c r="L1080" s="159"/>
    </row>
    <row r="1081" spans="2:12">
      <c r="B1081" s="159"/>
      <c r="C1081" s="159"/>
      <c r="D1081" s="159"/>
      <c r="E1081" s="159"/>
      <c r="F1081" s="159"/>
      <c r="G1081" s="159"/>
      <c r="H1081" s="159"/>
      <c r="I1081" s="159"/>
      <c r="J1081" s="159"/>
      <c r="K1081" s="159"/>
      <c r="L1081" s="159"/>
    </row>
    <row r="1082" spans="2:12">
      <c r="B1082" s="159"/>
      <c r="C1082" s="159"/>
      <c r="D1082" s="159"/>
      <c r="E1082" s="159"/>
      <c r="F1082" s="159"/>
      <c r="G1082" s="159"/>
      <c r="H1082" s="159"/>
      <c r="I1082" s="159"/>
      <c r="J1082" s="159"/>
      <c r="K1082" s="159"/>
      <c r="L1082" s="159"/>
    </row>
    <row r="1083" spans="2:12">
      <c r="B1083" s="159"/>
      <c r="C1083" s="159"/>
      <c r="D1083" s="159"/>
      <c r="E1083" s="159"/>
      <c r="F1083" s="159"/>
      <c r="G1083" s="159"/>
      <c r="H1083" s="159"/>
      <c r="I1083" s="159"/>
      <c r="J1083" s="159"/>
      <c r="K1083" s="159"/>
      <c r="L1083" s="159"/>
    </row>
    <row r="1084" spans="2:12">
      <c r="B1084" s="159"/>
      <c r="C1084" s="159"/>
      <c r="D1084" s="159"/>
      <c r="E1084" s="159"/>
      <c r="F1084" s="159"/>
      <c r="G1084" s="159"/>
      <c r="H1084" s="159"/>
      <c r="I1084" s="159"/>
      <c r="J1084" s="159"/>
      <c r="K1084" s="159"/>
      <c r="L1084" s="159"/>
    </row>
    <row r="1085" spans="2:12">
      <c r="B1085" s="159"/>
      <c r="C1085" s="159"/>
      <c r="D1085" s="159"/>
      <c r="E1085" s="159"/>
      <c r="F1085" s="159"/>
      <c r="G1085" s="159"/>
      <c r="H1085" s="159"/>
      <c r="I1085" s="159"/>
      <c r="J1085" s="159"/>
      <c r="K1085" s="159"/>
      <c r="L1085" s="159"/>
    </row>
    <row r="1086" spans="2:12">
      <c r="B1086" s="159"/>
      <c r="C1086" s="159"/>
      <c r="D1086" s="159"/>
      <c r="E1086" s="159"/>
      <c r="F1086" s="159"/>
      <c r="G1086" s="159"/>
      <c r="H1086" s="159"/>
      <c r="I1086" s="159"/>
      <c r="J1086" s="159"/>
      <c r="K1086" s="159"/>
      <c r="L1086" s="159"/>
    </row>
    <row r="1087" spans="2:12">
      <c r="B1087" s="159"/>
      <c r="C1087" s="159"/>
      <c r="D1087" s="159"/>
      <c r="E1087" s="159"/>
      <c r="F1087" s="159"/>
      <c r="G1087" s="159"/>
      <c r="H1087" s="159"/>
      <c r="I1087" s="159"/>
      <c r="J1087" s="159"/>
      <c r="K1087" s="159"/>
      <c r="L1087" s="159"/>
    </row>
    <row r="1088" spans="2:12">
      <c r="B1088" s="159"/>
      <c r="C1088" s="159"/>
      <c r="D1088" s="159"/>
      <c r="E1088" s="159"/>
      <c r="F1088" s="159"/>
      <c r="G1088" s="159"/>
      <c r="H1088" s="159"/>
      <c r="I1088" s="159"/>
      <c r="J1088" s="159"/>
      <c r="K1088" s="159"/>
      <c r="L1088" s="159"/>
    </row>
    <row r="1089" spans="2:12">
      <c r="B1089" s="159"/>
      <c r="C1089" s="159"/>
      <c r="D1089" s="159"/>
      <c r="E1089" s="159"/>
      <c r="F1089" s="159"/>
      <c r="G1089" s="159"/>
      <c r="H1089" s="159"/>
      <c r="I1089" s="159"/>
      <c r="J1089" s="159"/>
      <c r="K1089" s="159"/>
      <c r="L1089" s="159"/>
    </row>
    <row r="1090" spans="2:12">
      <c r="B1090" s="159"/>
      <c r="C1090" s="159"/>
      <c r="D1090" s="159"/>
      <c r="E1090" s="159"/>
      <c r="F1090" s="159"/>
      <c r="G1090" s="159"/>
      <c r="H1090" s="159"/>
      <c r="I1090" s="159"/>
      <c r="J1090" s="159"/>
      <c r="K1090" s="159"/>
      <c r="L1090" s="159"/>
    </row>
    <row r="1091" spans="2:12">
      <c r="B1091" s="159"/>
      <c r="C1091" s="159"/>
      <c r="D1091" s="159"/>
      <c r="E1091" s="159"/>
      <c r="F1091" s="159"/>
      <c r="G1091" s="159"/>
      <c r="H1091" s="159"/>
      <c r="I1091" s="159"/>
      <c r="J1091" s="159"/>
      <c r="K1091" s="159"/>
      <c r="L1091" s="159"/>
    </row>
    <row r="1092" spans="2:12">
      <c r="B1092" s="159"/>
      <c r="C1092" s="159"/>
      <c r="D1092" s="159"/>
      <c r="E1092" s="159"/>
      <c r="F1092" s="159"/>
      <c r="G1092" s="159"/>
      <c r="H1092" s="159"/>
      <c r="I1092" s="159"/>
      <c r="J1092" s="159"/>
      <c r="K1092" s="159"/>
      <c r="L1092" s="159"/>
    </row>
    <row r="1093" spans="2:12">
      <c r="B1093" s="159"/>
      <c r="C1093" s="159"/>
      <c r="D1093" s="159"/>
      <c r="E1093" s="159"/>
      <c r="F1093" s="159"/>
      <c r="G1093" s="159"/>
      <c r="H1093" s="159"/>
      <c r="I1093" s="159"/>
      <c r="J1093" s="159"/>
      <c r="K1093" s="159"/>
      <c r="L1093" s="159"/>
    </row>
    <row r="1094" spans="2:12">
      <c r="B1094" s="159"/>
      <c r="C1094" s="159"/>
      <c r="D1094" s="159"/>
      <c r="E1094" s="159"/>
      <c r="F1094" s="159"/>
      <c r="G1094" s="159"/>
      <c r="H1094" s="159"/>
      <c r="I1094" s="159"/>
      <c r="J1094" s="159"/>
      <c r="K1094" s="159"/>
      <c r="L1094" s="159"/>
    </row>
    <row r="1095" spans="2:12">
      <c r="B1095" s="159"/>
      <c r="C1095" s="159"/>
      <c r="D1095" s="159"/>
      <c r="E1095" s="159"/>
      <c r="F1095" s="159"/>
      <c r="G1095" s="159"/>
      <c r="H1095" s="159"/>
      <c r="I1095" s="159"/>
      <c r="J1095" s="159"/>
      <c r="K1095" s="159"/>
      <c r="L1095" s="159"/>
    </row>
    <row r="1096" spans="2:12">
      <c r="B1096" s="159"/>
      <c r="C1096" s="159"/>
      <c r="D1096" s="159"/>
      <c r="E1096" s="159"/>
      <c r="F1096" s="159"/>
      <c r="G1096" s="159"/>
      <c r="H1096" s="159"/>
      <c r="I1096" s="159"/>
      <c r="J1096" s="159"/>
      <c r="K1096" s="159"/>
      <c r="L1096" s="159"/>
    </row>
    <row r="1097" spans="2:12">
      <c r="B1097" s="159"/>
      <c r="C1097" s="159"/>
      <c r="D1097" s="159"/>
      <c r="E1097" s="159"/>
      <c r="F1097" s="159"/>
      <c r="G1097" s="159"/>
      <c r="H1097" s="159"/>
      <c r="I1097" s="159"/>
      <c r="J1097" s="159"/>
      <c r="K1097" s="159"/>
      <c r="L1097" s="159"/>
    </row>
    <row r="1098" spans="2:12">
      <c r="B1098" s="159"/>
      <c r="C1098" s="159"/>
      <c r="D1098" s="159"/>
      <c r="E1098" s="159"/>
      <c r="F1098" s="159"/>
      <c r="G1098" s="159"/>
      <c r="H1098" s="159"/>
      <c r="I1098" s="159"/>
      <c r="J1098" s="159"/>
      <c r="K1098" s="159"/>
      <c r="L1098" s="159"/>
    </row>
    <row r="1099" spans="2:12">
      <c r="B1099" s="159"/>
      <c r="C1099" s="159"/>
      <c r="D1099" s="159"/>
      <c r="E1099" s="159"/>
      <c r="F1099" s="159"/>
      <c r="G1099" s="159"/>
      <c r="H1099" s="159"/>
      <c r="I1099" s="159"/>
      <c r="J1099" s="159"/>
      <c r="K1099" s="159"/>
      <c r="L1099" s="159"/>
    </row>
    <row r="1100" spans="2:12">
      <c r="B1100" s="159"/>
      <c r="C1100" s="159"/>
      <c r="D1100" s="159"/>
      <c r="E1100" s="159"/>
      <c r="F1100" s="159"/>
      <c r="G1100" s="159"/>
      <c r="H1100" s="159"/>
      <c r="I1100" s="159"/>
      <c r="J1100" s="159"/>
      <c r="K1100" s="159"/>
      <c r="L1100" s="159"/>
    </row>
    <row r="1101" spans="2:12">
      <c r="B1101" s="159"/>
      <c r="C1101" s="159"/>
      <c r="D1101" s="159"/>
      <c r="E1101" s="159"/>
      <c r="F1101" s="159"/>
      <c r="G1101" s="159"/>
      <c r="H1101" s="159"/>
      <c r="I1101" s="159"/>
      <c r="J1101" s="159"/>
      <c r="K1101" s="159"/>
      <c r="L1101" s="159"/>
    </row>
    <row r="1102" spans="2:12">
      <c r="B1102" s="159"/>
      <c r="C1102" s="159"/>
      <c r="D1102" s="159"/>
      <c r="E1102" s="159"/>
      <c r="F1102" s="159"/>
      <c r="G1102" s="159"/>
      <c r="H1102" s="159"/>
      <c r="I1102" s="159"/>
      <c r="J1102" s="159"/>
      <c r="K1102" s="159"/>
      <c r="L1102" s="159"/>
    </row>
    <row r="1103" spans="2:12">
      <c r="B1103" s="159"/>
      <c r="C1103" s="159"/>
      <c r="D1103" s="159"/>
      <c r="E1103" s="159"/>
      <c r="F1103" s="159"/>
      <c r="G1103" s="159"/>
      <c r="H1103" s="159"/>
      <c r="I1103" s="159"/>
      <c r="J1103" s="159"/>
      <c r="K1103" s="159"/>
      <c r="L1103" s="159"/>
    </row>
    <row r="1104" spans="2:12">
      <c r="B1104" s="159"/>
      <c r="C1104" s="159"/>
      <c r="D1104" s="159"/>
      <c r="E1104" s="159"/>
      <c r="F1104" s="159"/>
      <c r="G1104" s="159"/>
      <c r="H1104" s="159"/>
      <c r="I1104" s="159"/>
      <c r="J1104" s="159"/>
      <c r="K1104" s="159"/>
      <c r="L1104" s="159"/>
    </row>
    <row r="1105" spans="2:12">
      <c r="B1105" s="159"/>
      <c r="C1105" s="159"/>
      <c r="D1105" s="159"/>
      <c r="E1105" s="159"/>
      <c r="F1105" s="159"/>
      <c r="G1105" s="159"/>
      <c r="H1105" s="159"/>
      <c r="I1105" s="159"/>
      <c r="J1105" s="159"/>
      <c r="K1105" s="159"/>
      <c r="L1105" s="159"/>
    </row>
    <row r="1106" spans="2:12">
      <c r="B1106" s="159"/>
      <c r="C1106" s="159"/>
      <c r="D1106" s="159"/>
      <c r="E1106" s="159"/>
      <c r="F1106" s="159"/>
      <c r="G1106" s="159"/>
      <c r="H1106" s="159"/>
      <c r="I1106" s="159"/>
      <c r="J1106" s="159"/>
      <c r="K1106" s="159"/>
      <c r="L1106" s="159"/>
    </row>
    <row r="1107" spans="2:12">
      <c r="B1107" s="159"/>
      <c r="C1107" s="159"/>
      <c r="D1107" s="159"/>
      <c r="E1107" s="159"/>
      <c r="F1107" s="159"/>
      <c r="G1107" s="159"/>
      <c r="H1107" s="159"/>
      <c r="I1107" s="159"/>
      <c r="J1107" s="159"/>
      <c r="K1107" s="159"/>
      <c r="L1107" s="159"/>
    </row>
    <row r="1108" spans="2:12">
      <c r="B1108" s="159"/>
      <c r="C1108" s="159"/>
      <c r="D1108" s="159"/>
      <c r="E1108" s="159"/>
      <c r="F1108" s="159"/>
      <c r="G1108" s="159"/>
      <c r="H1108" s="159"/>
      <c r="I1108" s="159"/>
      <c r="J1108" s="159"/>
      <c r="K1108" s="159"/>
      <c r="L1108" s="159"/>
    </row>
    <row r="1109" spans="2:12">
      <c r="B1109" s="159"/>
      <c r="C1109" s="159"/>
      <c r="D1109" s="159"/>
      <c r="E1109" s="159"/>
      <c r="F1109" s="159"/>
      <c r="G1109" s="159"/>
      <c r="H1109" s="159"/>
      <c r="I1109" s="159"/>
      <c r="J1109" s="159"/>
      <c r="K1109" s="159"/>
      <c r="L1109" s="159"/>
    </row>
    <row r="1110" spans="2:12">
      <c r="B1110" s="159"/>
      <c r="C1110" s="159"/>
      <c r="D1110" s="159"/>
      <c r="E1110" s="159"/>
      <c r="F1110" s="159"/>
      <c r="G1110" s="159"/>
      <c r="H1110" s="159"/>
      <c r="I1110" s="159"/>
      <c r="J1110" s="159"/>
      <c r="K1110" s="159"/>
      <c r="L1110" s="159"/>
    </row>
    <row r="1111" spans="2:12">
      <c r="B1111" s="159"/>
      <c r="C1111" s="159"/>
      <c r="D1111" s="159"/>
      <c r="E1111" s="159"/>
      <c r="F1111" s="159"/>
      <c r="G1111" s="159"/>
      <c r="H1111" s="159"/>
      <c r="I1111" s="159"/>
      <c r="J1111" s="159"/>
      <c r="K1111" s="159"/>
      <c r="L1111" s="159"/>
    </row>
    <row r="1112" spans="2:12">
      <c r="B1112" s="159"/>
      <c r="C1112" s="159"/>
      <c r="D1112" s="159"/>
      <c r="E1112" s="159"/>
      <c r="F1112" s="159"/>
      <c r="G1112" s="159"/>
      <c r="H1112" s="159"/>
      <c r="I1112" s="159"/>
      <c r="J1112" s="159"/>
      <c r="K1112" s="159"/>
      <c r="L1112" s="159"/>
    </row>
    <row r="1113" spans="2:12">
      <c r="B1113" s="159"/>
      <c r="C1113" s="159"/>
      <c r="D1113" s="159"/>
      <c r="E1113" s="159"/>
      <c r="F1113" s="159"/>
      <c r="G1113" s="159"/>
      <c r="H1113" s="159"/>
      <c r="I1113" s="159"/>
      <c r="J1113" s="159"/>
      <c r="K1113" s="159"/>
      <c r="L1113" s="159"/>
    </row>
    <row r="1114" spans="2:12">
      <c r="B1114" s="159"/>
      <c r="C1114" s="159"/>
      <c r="D1114" s="159"/>
      <c r="E1114" s="159"/>
      <c r="F1114" s="159"/>
      <c r="G1114" s="159"/>
      <c r="H1114" s="159"/>
      <c r="I1114" s="159"/>
      <c r="J1114" s="159"/>
      <c r="K1114" s="159"/>
      <c r="L1114" s="159"/>
    </row>
    <row r="1115" spans="2:12">
      <c r="B1115" s="159"/>
      <c r="C1115" s="159"/>
      <c r="D1115" s="159"/>
      <c r="E1115" s="159"/>
      <c r="F1115" s="159"/>
      <c r="G1115" s="159"/>
      <c r="H1115" s="159"/>
      <c r="I1115" s="159"/>
      <c r="J1115" s="159"/>
      <c r="K1115" s="159"/>
      <c r="L1115" s="159"/>
    </row>
    <row r="1116" spans="2:12">
      <c r="B1116" s="159"/>
      <c r="C1116" s="159"/>
      <c r="D1116" s="159"/>
      <c r="E1116" s="159"/>
      <c r="F1116" s="159"/>
      <c r="G1116" s="159"/>
      <c r="H1116" s="159"/>
      <c r="I1116" s="159"/>
      <c r="J1116" s="159"/>
      <c r="K1116" s="159"/>
      <c r="L1116" s="159"/>
    </row>
    <row r="1117" spans="2:12">
      <c r="B1117" s="159"/>
      <c r="C1117" s="159"/>
      <c r="D1117" s="159"/>
      <c r="E1117" s="159"/>
      <c r="F1117" s="159"/>
      <c r="G1117" s="159"/>
      <c r="H1117" s="159"/>
      <c r="I1117" s="159"/>
      <c r="J1117" s="159"/>
      <c r="K1117" s="159"/>
      <c r="L1117" s="159"/>
    </row>
    <row r="1118" spans="2:12">
      <c r="B1118" s="159"/>
      <c r="C1118" s="159"/>
      <c r="D1118" s="159"/>
      <c r="E1118" s="159"/>
      <c r="F1118" s="159"/>
      <c r="G1118" s="159"/>
      <c r="H1118" s="159"/>
      <c r="I1118" s="159"/>
      <c r="J1118" s="159"/>
      <c r="K1118" s="159"/>
      <c r="L1118" s="159"/>
    </row>
    <row r="1119" spans="2:12">
      <c r="B1119" s="159"/>
      <c r="C1119" s="159"/>
      <c r="D1119" s="159"/>
      <c r="E1119" s="159"/>
      <c r="F1119" s="159"/>
      <c r="G1119" s="159"/>
      <c r="H1119" s="159"/>
      <c r="I1119" s="159"/>
      <c r="J1119" s="159"/>
      <c r="K1119" s="159"/>
      <c r="L1119" s="159"/>
    </row>
    <row r="1120" spans="2:12">
      <c r="B1120" s="159"/>
      <c r="C1120" s="159"/>
      <c r="D1120" s="159"/>
      <c r="E1120" s="159"/>
      <c r="F1120" s="159"/>
      <c r="G1120" s="159"/>
      <c r="H1120" s="159"/>
      <c r="I1120" s="159"/>
      <c r="J1120" s="159"/>
      <c r="K1120" s="159"/>
      <c r="L1120" s="159"/>
    </row>
    <row r="1121" spans="2:12">
      <c r="B1121" s="159"/>
      <c r="C1121" s="159"/>
      <c r="D1121" s="159"/>
      <c r="E1121" s="159"/>
      <c r="F1121" s="159"/>
      <c r="G1121" s="159"/>
      <c r="H1121" s="159"/>
      <c r="I1121" s="159"/>
      <c r="J1121" s="159"/>
      <c r="K1121" s="159"/>
      <c r="L1121" s="159"/>
    </row>
    <row r="1122" spans="2:12">
      <c r="B1122" s="159"/>
      <c r="C1122" s="159"/>
      <c r="D1122" s="159"/>
      <c r="E1122" s="159"/>
      <c r="F1122" s="159"/>
      <c r="G1122" s="159"/>
      <c r="H1122" s="159"/>
      <c r="I1122" s="159"/>
      <c r="J1122" s="159"/>
      <c r="K1122" s="159"/>
      <c r="L1122" s="159"/>
    </row>
    <row r="1123" spans="2:12">
      <c r="B1123" s="159"/>
      <c r="C1123" s="159"/>
      <c r="D1123" s="159"/>
      <c r="E1123" s="159"/>
      <c r="F1123" s="159"/>
      <c r="G1123" s="159"/>
      <c r="H1123" s="159"/>
      <c r="I1123" s="159"/>
      <c r="J1123" s="159"/>
      <c r="K1123" s="159"/>
      <c r="L1123" s="159"/>
    </row>
    <row r="1124" spans="2:12">
      <c r="B1124" s="159"/>
      <c r="C1124" s="159"/>
      <c r="D1124" s="159"/>
      <c r="E1124" s="159"/>
      <c r="F1124" s="159"/>
      <c r="G1124" s="159"/>
      <c r="H1124" s="159"/>
      <c r="I1124" s="159"/>
      <c r="J1124" s="159"/>
      <c r="K1124" s="159"/>
      <c r="L1124" s="159"/>
    </row>
    <row r="1125" spans="2:12">
      <c r="B1125" s="159"/>
      <c r="C1125" s="159"/>
      <c r="D1125" s="159"/>
      <c r="E1125" s="159"/>
      <c r="F1125" s="159"/>
      <c r="G1125" s="159"/>
      <c r="H1125" s="159"/>
      <c r="I1125" s="159"/>
      <c r="J1125" s="159"/>
      <c r="K1125" s="159"/>
      <c r="L1125" s="159"/>
    </row>
    <row r="1126" spans="2:12">
      <c r="B1126" s="159"/>
      <c r="C1126" s="159"/>
      <c r="D1126" s="159"/>
      <c r="E1126" s="159"/>
      <c r="F1126" s="159"/>
      <c r="G1126" s="159"/>
      <c r="H1126" s="159"/>
      <c r="I1126" s="159"/>
      <c r="J1126" s="159"/>
      <c r="K1126" s="159"/>
      <c r="L1126" s="159"/>
    </row>
    <row r="1127" spans="2:12">
      <c r="B1127" s="159"/>
      <c r="C1127" s="159"/>
      <c r="D1127" s="159"/>
      <c r="E1127" s="159"/>
      <c r="F1127" s="159"/>
      <c r="G1127" s="159"/>
      <c r="H1127" s="159"/>
      <c r="I1127" s="159"/>
      <c r="J1127" s="159"/>
      <c r="K1127" s="159"/>
      <c r="L1127" s="159"/>
    </row>
    <row r="1128" spans="2:12">
      <c r="B1128" s="159"/>
      <c r="C1128" s="159"/>
      <c r="D1128" s="159"/>
      <c r="E1128" s="159"/>
      <c r="F1128" s="159"/>
      <c r="G1128" s="159"/>
      <c r="H1128" s="159"/>
      <c r="I1128" s="159"/>
      <c r="J1128" s="159"/>
      <c r="K1128" s="159"/>
      <c r="L1128" s="159"/>
    </row>
    <row r="1129" spans="2:12">
      <c r="B1129" s="159"/>
      <c r="C1129" s="159"/>
      <c r="D1129" s="159"/>
      <c r="E1129" s="159"/>
      <c r="F1129" s="159"/>
      <c r="G1129" s="159"/>
      <c r="H1129" s="159"/>
      <c r="I1129" s="159"/>
      <c r="J1129" s="159"/>
      <c r="K1129" s="159"/>
      <c r="L1129" s="159"/>
    </row>
    <row r="1130" spans="2:12">
      <c r="B1130" s="159"/>
      <c r="C1130" s="159"/>
      <c r="D1130" s="159"/>
      <c r="E1130" s="159"/>
      <c r="F1130" s="159"/>
      <c r="G1130" s="159"/>
      <c r="H1130" s="159"/>
      <c r="I1130" s="159"/>
      <c r="J1130" s="159"/>
      <c r="K1130" s="159"/>
      <c r="L1130" s="159"/>
    </row>
    <row r="1131" spans="2:12">
      <c r="B1131" s="159"/>
      <c r="C1131" s="159"/>
      <c r="D1131" s="159"/>
      <c r="E1131" s="159"/>
      <c r="F1131" s="159"/>
      <c r="G1131" s="159"/>
      <c r="H1131" s="159"/>
      <c r="I1131" s="159"/>
      <c r="J1131" s="159"/>
      <c r="K1131" s="159"/>
      <c r="L1131" s="159"/>
    </row>
    <row r="1132" spans="2:12">
      <c r="B1132" s="159"/>
      <c r="C1132" s="159"/>
      <c r="D1132" s="159"/>
      <c r="E1132" s="159"/>
      <c r="F1132" s="159"/>
      <c r="G1132" s="159"/>
      <c r="H1132" s="159"/>
      <c r="I1132" s="159"/>
      <c r="J1132" s="159"/>
      <c r="K1132" s="159"/>
      <c r="L1132" s="159"/>
    </row>
    <row r="1133" spans="2:12">
      <c r="B1133" s="159"/>
      <c r="C1133" s="159"/>
      <c r="D1133" s="159"/>
      <c r="E1133" s="159"/>
      <c r="F1133" s="159"/>
      <c r="G1133" s="159"/>
      <c r="H1133" s="159"/>
      <c r="I1133" s="159"/>
      <c r="J1133" s="159"/>
      <c r="K1133" s="159"/>
      <c r="L1133" s="159"/>
    </row>
    <row r="1134" spans="2:12">
      <c r="B1134" s="159"/>
      <c r="C1134" s="159"/>
      <c r="D1134" s="159"/>
      <c r="E1134" s="159"/>
      <c r="F1134" s="159"/>
      <c r="G1134" s="159"/>
      <c r="H1134" s="159"/>
      <c r="I1134" s="159"/>
      <c r="J1134" s="159"/>
      <c r="K1134" s="159"/>
      <c r="L1134" s="159"/>
    </row>
    <row r="1135" spans="2:12">
      <c r="B1135" s="159"/>
      <c r="C1135" s="159"/>
      <c r="D1135" s="159"/>
      <c r="E1135" s="159"/>
      <c r="F1135" s="159"/>
      <c r="G1135" s="159"/>
      <c r="H1135" s="159"/>
      <c r="I1135" s="159"/>
      <c r="J1135" s="159"/>
      <c r="K1135" s="159"/>
      <c r="L1135" s="159"/>
    </row>
    <row r="1136" spans="2:12">
      <c r="B1136" s="159"/>
      <c r="C1136" s="159"/>
      <c r="D1136" s="159"/>
      <c r="E1136" s="159"/>
      <c r="F1136" s="159"/>
      <c r="G1136" s="159"/>
      <c r="H1136" s="159"/>
      <c r="I1136" s="159"/>
      <c r="J1136" s="159"/>
      <c r="K1136" s="159"/>
      <c r="L1136" s="159"/>
    </row>
    <row r="1137" spans="2:12">
      <c r="B1137" s="159"/>
      <c r="C1137" s="159"/>
      <c r="D1137" s="159"/>
      <c r="E1137" s="159"/>
      <c r="F1137" s="159"/>
      <c r="G1137" s="159"/>
      <c r="H1137" s="159"/>
      <c r="I1137" s="159"/>
      <c r="J1137" s="159"/>
      <c r="K1137" s="159"/>
      <c r="L1137" s="159"/>
    </row>
    <row r="1138" spans="2:12">
      <c r="B1138" s="159"/>
      <c r="C1138" s="159"/>
      <c r="D1138" s="159"/>
      <c r="E1138" s="159"/>
      <c r="F1138" s="159"/>
      <c r="G1138" s="159"/>
      <c r="H1138" s="159"/>
      <c r="I1138" s="159"/>
      <c r="J1138" s="159"/>
      <c r="K1138" s="159"/>
      <c r="L1138" s="159"/>
    </row>
    <row r="1139" spans="2:12">
      <c r="B1139" s="159"/>
      <c r="C1139" s="159"/>
      <c r="D1139" s="159"/>
      <c r="E1139" s="159"/>
      <c r="F1139" s="159"/>
      <c r="G1139" s="159"/>
      <c r="H1139" s="159"/>
      <c r="I1139" s="159"/>
      <c r="J1139" s="159"/>
      <c r="K1139" s="159"/>
      <c r="L1139" s="159"/>
    </row>
    <row r="1140" spans="2:12">
      <c r="B1140" s="159"/>
      <c r="C1140" s="159"/>
      <c r="D1140" s="159"/>
      <c r="E1140" s="159"/>
      <c r="F1140" s="159"/>
      <c r="G1140" s="159"/>
      <c r="H1140" s="159"/>
      <c r="I1140" s="159"/>
      <c r="J1140" s="159"/>
      <c r="K1140" s="159"/>
      <c r="L1140" s="159"/>
    </row>
    <row r="1141" spans="2:12">
      <c r="B1141" s="159"/>
      <c r="C1141" s="159"/>
      <c r="D1141" s="159"/>
      <c r="E1141" s="159"/>
      <c r="F1141" s="159"/>
      <c r="G1141" s="159"/>
      <c r="H1141" s="159"/>
      <c r="I1141" s="159"/>
      <c r="J1141" s="159"/>
      <c r="K1141" s="159"/>
      <c r="L1141" s="159"/>
    </row>
    <row r="1142" spans="2:12">
      <c r="B1142" s="159"/>
      <c r="C1142" s="159"/>
      <c r="D1142" s="159"/>
      <c r="E1142" s="159"/>
      <c r="F1142" s="159"/>
      <c r="G1142" s="159"/>
      <c r="H1142" s="159"/>
      <c r="I1142" s="159"/>
      <c r="J1142" s="159"/>
      <c r="K1142" s="159"/>
      <c r="L1142" s="159"/>
    </row>
    <row r="1143" spans="2:12">
      <c r="B1143" s="159"/>
      <c r="C1143" s="159"/>
      <c r="D1143" s="159"/>
      <c r="E1143" s="159"/>
      <c r="F1143" s="159"/>
      <c r="G1143" s="159"/>
      <c r="H1143" s="159"/>
      <c r="I1143" s="159"/>
      <c r="J1143" s="159"/>
      <c r="K1143" s="159"/>
      <c r="L1143" s="159"/>
    </row>
    <row r="1144" spans="2:12">
      <c r="B1144" s="159"/>
      <c r="C1144" s="159"/>
      <c r="D1144" s="159"/>
      <c r="E1144" s="159"/>
      <c r="F1144" s="159"/>
      <c r="G1144" s="159"/>
      <c r="H1144" s="159"/>
      <c r="I1144" s="159"/>
      <c r="J1144" s="159"/>
      <c r="K1144" s="159"/>
      <c r="L1144" s="159"/>
    </row>
    <row r="1145" spans="2:12">
      <c r="B1145" s="159"/>
      <c r="C1145" s="159"/>
      <c r="D1145" s="159"/>
      <c r="E1145" s="159"/>
      <c r="F1145" s="159"/>
      <c r="G1145" s="159"/>
      <c r="H1145" s="159"/>
      <c r="I1145" s="159"/>
      <c r="J1145" s="159"/>
      <c r="K1145" s="159"/>
      <c r="L1145" s="159"/>
    </row>
    <row r="1146" spans="2:12">
      <c r="B1146" s="159"/>
      <c r="C1146" s="159"/>
      <c r="D1146" s="159"/>
      <c r="E1146" s="159"/>
      <c r="F1146" s="159"/>
      <c r="G1146" s="159"/>
      <c r="H1146" s="159"/>
      <c r="I1146" s="159"/>
      <c r="J1146" s="159"/>
      <c r="K1146" s="159"/>
      <c r="L1146" s="159"/>
    </row>
    <row r="1147" spans="2:12">
      <c r="B1147" s="159"/>
      <c r="C1147" s="159"/>
      <c r="D1147" s="159"/>
      <c r="E1147" s="159"/>
      <c r="F1147" s="159"/>
      <c r="G1147" s="159"/>
      <c r="H1147" s="159"/>
      <c r="I1147" s="159"/>
      <c r="J1147" s="159"/>
      <c r="K1147" s="159"/>
      <c r="L1147" s="159"/>
    </row>
    <row r="1148" spans="2:12">
      <c r="B1148" s="159"/>
      <c r="C1148" s="159"/>
      <c r="D1148" s="159"/>
      <c r="E1148" s="159"/>
      <c r="F1148" s="159"/>
      <c r="G1148" s="159"/>
      <c r="H1148" s="159"/>
      <c r="I1148" s="159"/>
      <c r="J1148" s="159"/>
      <c r="K1148" s="159"/>
      <c r="L1148" s="159"/>
    </row>
    <row r="1149" spans="2:12">
      <c r="B1149" s="159"/>
      <c r="C1149" s="159"/>
      <c r="D1149" s="159"/>
      <c r="E1149" s="159"/>
      <c r="F1149" s="159"/>
      <c r="G1149" s="159"/>
      <c r="H1149" s="159"/>
      <c r="I1149" s="159"/>
      <c r="J1149" s="159"/>
      <c r="K1149" s="159"/>
      <c r="L1149" s="159"/>
    </row>
    <row r="1150" spans="2:12">
      <c r="B1150" s="159"/>
      <c r="C1150" s="159"/>
      <c r="D1150" s="159"/>
      <c r="E1150" s="159"/>
      <c r="F1150" s="159"/>
      <c r="G1150" s="159"/>
      <c r="H1150" s="159"/>
      <c r="I1150" s="159"/>
      <c r="J1150" s="159"/>
      <c r="K1150" s="159"/>
      <c r="L1150" s="159"/>
    </row>
    <row r="1151" spans="2:12">
      <c r="B1151" s="159"/>
      <c r="C1151" s="159"/>
      <c r="D1151" s="159"/>
      <c r="E1151" s="159"/>
      <c r="F1151" s="159"/>
      <c r="G1151" s="159"/>
      <c r="H1151" s="159"/>
      <c r="I1151" s="159"/>
      <c r="J1151" s="159"/>
      <c r="K1151" s="159"/>
      <c r="L1151" s="159"/>
    </row>
    <row r="1152" spans="2:12">
      <c r="B1152" s="159"/>
      <c r="C1152" s="159"/>
      <c r="D1152" s="159"/>
      <c r="E1152" s="159"/>
      <c r="F1152" s="159"/>
      <c r="G1152" s="159"/>
      <c r="H1152" s="159"/>
      <c r="I1152" s="159"/>
      <c r="J1152" s="159"/>
      <c r="K1152" s="159"/>
      <c r="L1152" s="159"/>
    </row>
    <row r="1153" spans="2:12">
      <c r="B1153" s="159"/>
      <c r="C1153" s="159"/>
      <c r="D1153" s="159"/>
      <c r="E1153" s="159"/>
      <c r="F1153" s="159"/>
      <c r="G1153" s="159"/>
      <c r="H1153" s="159"/>
      <c r="I1153" s="159"/>
      <c r="J1153" s="159"/>
      <c r="K1153" s="159"/>
      <c r="L1153" s="159"/>
    </row>
    <row r="1154" spans="2:12">
      <c r="B1154" s="159"/>
      <c r="C1154" s="159"/>
      <c r="D1154" s="159"/>
      <c r="E1154" s="159"/>
      <c r="F1154" s="159"/>
      <c r="G1154" s="159"/>
      <c r="H1154" s="159"/>
      <c r="I1154" s="159"/>
      <c r="J1154" s="159"/>
      <c r="K1154" s="159"/>
      <c r="L1154" s="159"/>
    </row>
    <row r="1155" spans="2:12">
      <c r="B1155" s="159"/>
      <c r="C1155" s="159"/>
      <c r="D1155" s="159"/>
      <c r="E1155" s="159"/>
      <c r="F1155" s="159"/>
      <c r="G1155" s="159"/>
      <c r="H1155" s="159"/>
      <c r="I1155" s="159"/>
      <c r="J1155" s="159"/>
      <c r="K1155" s="159"/>
      <c r="L1155" s="159"/>
    </row>
    <row r="1156" spans="2:12">
      <c r="B1156" s="159"/>
      <c r="C1156" s="159"/>
      <c r="D1156" s="159"/>
      <c r="E1156" s="159"/>
      <c r="F1156" s="159"/>
      <c r="G1156" s="159"/>
      <c r="H1156" s="159"/>
      <c r="I1156" s="159"/>
      <c r="J1156" s="159"/>
      <c r="K1156" s="159"/>
      <c r="L1156" s="159"/>
    </row>
    <row r="1157" spans="2:12">
      <c r="B1157" s="159"/>
      <c r="C1157" s="159"/>
      <c r="D1157" s="159"/>
      <c r="E1157" s="159"/>
      <c r="F1157" s="159"/>
      <c r="G1157" s="159"/>
      <c r="H1157" s="159"/>
      <c r="I1157" s="159"/>
      <c r="J1157" s="159"/>
      <c r="K1157" s="159"/>
      <c r="L1157" s="159"/>
    </row>
    <row r="1158" spans="2:12">
      <c r="B1158" s="159"/>
      <c r="C1158" s="159"/>
      <c r="D1158" s="159"/>
      <c r="E1158" s="159"/>
      <c r="F1158" s="159"/>
      <c r="G1158" s="159"/>
      <c r="H1158" s="159"/>
      <c r="I1158" s="159"/>
      <c r="J1158" s="159"/>
      <c r="K1158" s="159"/>
      <c r="L1158" s="159"/>
    </row>
    <row r="1159" spans="2:12">
      <c r="B1159" s="159"/>
      <c r="C1159" s="159"/>
      <c r="D1159" s="159"/>
      <c r="E1159" s="159"/>
      <c r="F1159" s="159"/>
      <c r="G1159" s="159"/>
      <c r="H1159" s="159"/>
      <c r="I1159" s="159"/>
      <c r="J1159" s="159"/>
      <c r="K1159" s="159"/>
      <c r="L1159" s="159"/>
    </row>
    <row r="1160" spans="2:12">
      <c r="B1160" s="159"/>
      <c r="C1160" s="159"/>
      <c r="D1160" s="159"/>
      <c r="E1160" s="159"/>
      <c r="F1160" s="159"/>
      <c r="G1160" s="159"/>
      <c r="H1160" s="159"/>
      <c r="I1160" s="159"/>
      <c r="J1160" s="159"/>
      <c r="K1160" s="159"/>
      <c r="L1160" s="159"/>
    </row>
    <row r="1161" spans="2:12">
      <c r="B1161" s="159"/>
      <c r="C1161" s="159"/>
      <c r="D1161" s="159"/>
      <c r="E1161" s="159"/>
      <c r="F1161" s="159"/>
      <c r="G1161" s="159"/>
      <c r="H1161" s="159"/>
      <c r="I1161" s="159"/>
      <c r="J1161" s="159"/>
      <c r="K1161" s="159"/>
      <c r="L1161" s="159"/>
    </row>
    <row r="1162" spans="2:12">
      <c r="B1162" s="159"/>
      <c r="C1162" s="159"/>
      <c r="D1162" s="159"/>
      <c r="E1162" s="159"/>
      <c r="F1162" s="159"/>
      <c r="G1162" s="159"/>
      <c r="H1162" s="159"/>
      <c r="I1162" s="159"/>
      <c r="J1162" s="159"/>
      <c r="K1162" s="159"/>
      <c r="L1162" s="159"/>
    </row>
    <row r="1163" spans="2:12">
      <c r="B1163" s="159"/>
      <c r="C1163" s="159"/>
      <c r="D1163" s="159"/>
      <c r="E1163" s="159"/>
      <c r="F1163" s="159"/>
      <c r="G1163" s="159"/>
      <c r="H1163" s="159"/>
      <c r="I1163" s="159"/>
      <c r="J1163" s="159"/>
      <c r="K1163" s="159"/>
      <c r="L1163" s="159"/>
    </row>
    <row r="1164" spans="2:12">
      <c r="B1164" s="159"/>
      <c r="C1164" s="159"/>
      <c r="D1164" s="159"/>
      <c r="E1164" s="159"/>
      <c r="F1164" s="159"/>
      <c r="G1164" s="159"/>
      <c r="H1164" s="159"/>
      <c r="I1164" s="159"/>
      <c r="J1164" s="159"/>
      <c r="K1164" s="159"/>
      <c r="L1164" s="159"/>
    </row>
    <row r="1165" spans="2:12">
      <c r="B1165" s="159"/>
      <c r="C1165" s="159"/>
      <c r="D1165" s="159"/>
      <c r="E1165" s="159"/>
      <c r="F1165" s="159"/>
      <c r="G1165" s="159"/>
      <c r="H1165" s="159"/>
      <c r="I1165" s="159"/>
      <c r="J1165" s="159"/>
      <c r="K1165" s="159"/>
      <c r="L1165" s="159"/>
    </row>
    <row r="1166" spans="2:12">
      <c r="B1166" s="159"/>
      <c r="C1166" s="159"/>
      <c r="D1166" s="159"/>
      <c r="E1166" s="159"/>
      <c r="F1166" s="159"/>
      <c r="G1166" s="159"/>
      <c r="H1166" s="159"/>
      <c r="I1166" s="159"/>
      <c r="J1166" s="159"/>
      <c r="K1166" s="159"/>
      <c r="L1166" s="159"/>
    </row>
    <row r="1167" spans="2:12">
      <c r="B1167" s="159"/>
      <c r="C1167" s="159"/>
      <c r="D1167" s="159"/>
      <c r="E1167" s="159"/>
      <c r="F1167" s="159"/>
      <c r="G1167" s="159"/>
      <c r="H1167" s="159"/>
      <c r="I1167" s="159"/>
      <c r="J1167" s="159"/>
      <c r="K1167" s="159"/>
      <c r="L1167" s="159"/>
    </row>
    <row r="1168" spans="2:12">
      <c r="B1168" s="159"/>
      <c r="C1168" s="159"/>
      <c r="D1168" s="159"/>
      <c r="E1168" s="159"/>
      <c r="F1168" s="159"/>
      <c r="G1168" s="159"/>
      <c r="H1168" s="159"/>
      <c r="I1168" s="159"/>
      <c r="J1168" s="159"/>
      <c r="K1168" s="159"/>
      <c r="L1168" s="159"/>
    </row>
    <row r="1169" spans="2:12">
      <c r="B1169" s="159"/>
      <c r="C1169" s="159"/>
      <c r="D1169" s="159"/>
      <c r="E1169" s="159"/>
      <c r="F1169" s="159"/>
      <c r="G1169" s="159"/>
      <c r="H1169" s="159"/>
      <c r="I1169" s="159"/>
      <c r="J1169" s="159"/>
      <c r="K1169" s="159"/>
      <c r="L1169" s="159"/>
    </row>
    <row r="1170" spans="2:12">
      <c r="B1170" s="159"/>
      <c r="C1170" s="159"/>
      <c r="D1170" s="159"/>
      <c r="E1170" s="159"/>
      <c r="F1170" s="159"/>
      <c r="G1170" s="159"/>
      <c r="H1170" s="159"/>
      <c r="I1170" s="159"/>
      <c r="J1170" s="159"/>
      <c r="K1170" s="159"/>
      <c r="L1170" s="159"/>
    </row>
    <row r="1171" spans="2:12">
      <c r="B1171" s="159"/>
      <c r="C1171" s="159"/>
      <c r="D1171" s="159"/>
      <c r="E1171" s="159"/>
      <c r="F1171" s="159"/>
      <c r="G1171" s="159"/>
      <c r="H1171" s="159"/>
      <c r="I1171" s="159"/>
      <c r="J1171" s="159"/>
      <c r="K1171" s="159"/>
      <c r="L1171" s="159"/>
    </row>
    <row r="1172" spans="2:12">
      <c r="B1172" s="159"/>
      <c r="C1172" s="159"/>
      <c r="D1172" s="159"/>
      <c r="E1172" s="159"/>
      <c r="F1172" s="159"/>
      <c r="G1172" s="159"/>
      <c r="H1172" s="159"/>
      <c r="I1172" s="159"/>
      <c r="J1172" s="159"/>
      <c r="K1172" s="159"/>
      <c r="L1172" s="159"/>
    </row>
    <row r="1173" spans="2:12">
      <c r="B1173" s="159"/>
      <c r="C1173" s="159"/>
      <c r="D1173" s="159"/>
      <c r="E1173" s="159"/>
      <c r="F1173" s="159"/>
      <c r="G1173" s="159"/>
      <c r="H1173" s="159"/>
      <c r="I1173" s="159"/>
      <c r="J1173" s="159"/>
      <c r="K1173" s="159"/>
      <c r="L1173" s="159"/>
    </row>
    <row r="1174" spans="2:12">
      <c r="B1174" s="159"/>
      <c r="C1174" s="159"/>
      <c r="D1174" s="159"/>
      <c r="E1174" s="159"/>
      <c r="F1174" s="159"/>
      <c r="G1174" s="159"/>
      <c r="H1174" s="159"/>
      <c r="I1174" s="159"/>
      <c r="J1174" s="159"/>
      <c r="K1174" s="159"/>
      <c r="L1174" s="159"/>
    </row>
    <row r="1175" spans="2:12">
      <c r="B1175" s="159"/>
      <c r="C1175" s="159"/>
      <c r="D1175" s="159"/>
      <c r="E1175" s="159"/>
      <c r="F1175" s="159"/>
      <c r="G1175" s="159"/>
      <c r="H1175" s="159"/>
      <c r="I1175" s="159"/>
      <c r="J1175" s="159"/>
      <c r="K1175" s="159"/>
      <c r="L1175" s="159"/>
    </row>
    <row r="1176" spans="2:12">
      <c r="B1176" s="159"/>
      <c r="C1176" s="159"/>
      <c r="D1176" s="159"/>
      <c r="E1176" s="159"/>
      <c r="F1176" s="159"/>
      <c r="G1176" s="159"/>
      <c r="H1176" s="159"/>
      <c r="I1176" s="159"/>
      <c r="J1176" s="159"/>
      <c r="K1176" s="159"/>
      <c r="L1176" s="159"/>
    </row>
    <row r="1177" spans="2:12">
      <c r="B1177" s="159"/>
      <c r="C1177" s="159"/>
      <c r="D1177" s="159"/>
      <c r="E1177" s="159"/>
      <c r="F1177" s="159"/>
      <c r="G1177" s="159"/>
      <c r="H1177" s="159"/>
      <c r="I1177" s="159"/>
      <c r="J1177" s="159"/>
      <c r="K1177" s="159"/>
      <c r="L1177" s="159"/>
    </row>
    <row r="1178" spans="2:12">
      <c r="B1178" s="159"/>
      <c r="C1178" s="159"/>
      <c r="D1178" s="159"/>
      <c r="E1178" s="159"/>
      <c r="F1178" s="159"/>
      <c r="G1178" s="159"/>
      <c r="H1178" s="159"/>
      <c r="I1178" s="159"/>
      <c r="J1178" s="159"/>
      <c r="K1178" s="159"/>
      <c r="L1178" s="159"/>
    </row>
    <row r="1179" spans="2:12">
      <c r="B1179" s="159"/>
      <c r="C1179" s="159"/>
      <c r="D1179" s="159"/>
      <c r="E1179" s="159"/>
      <c r="F1179" s="159"/>
      <c r="G1179" s="159"/>
      <c r="H1179" s="159"/>
      <c r="I1179" s="159"/>
      <c r="J1179" s="159"/>
      <c r="K1179" s="159"/>
      <c r="L1179" s="159"/>
    </row>
    <row r="1180" spans="2:12">
      <c r="B1180" s="159"/>
      <c r="C1180" s="159"/>
      <c r="D1180" s="159"/>
      <c r="E1180" s="159"/>
      <c r="F1180" s="159"/>
      <c r="G1180" s="159"/>
      <c r="H1180" s="159"/>
      <c r="I1180" s="159"/>
      <c r="J1180" s="159"/>
      <c r="K1180" s="159"/>
      <c r="L1180" s="159"/>
    </row>
    <row r="1181" spans="2:12">
      <c r="B1181" s="159"/>
      <c r="C1181" s="159"/>
      <c r="D1181" s="159"/>
      <c r="E1181" s="159"/>
      <c r="F1181" s="159"/>
      <c r="G1181" s="159"/>
      <c r="H1181" s="159"/>
      <c r="I1181" s="159"/>
      <c r="J1181" s="159"/>
      <c r="K1181" s="159"/>
      <c r="L1181" s="159"/>
    </row>
    <row r="1182" spans="2:12">
      <c r="B1182" s="159"/>
      <c r="C1182" s="159"/>
      <c r="D1182" s="159"/>
      <c r="E1182" s="159"/>
      <c r="F1182" s="159"/>
      <c r="G1182" s="159"/>
      <c r="H1182" s="159"/>
      <c r="I1182" s="159"/>
      <c r="J1182" s="159"/>
      <c r="K1182" s="159"/>
      <c r="L1182" s="159"/>
    </row>
    <row r="1183" spans="2:12">
      <c r="B1183" s="159"/>
      <c r="C1183" s="159"/>
      <c r="D1183" s="159"/>
      <c r="E1183" s="159"/>
      <c r="F1183" s="159"/>
      <c r="G1183" s="159"/>
      <c r="H1183" s="159"/>
      <c r="I1183" s="159"/>
      <c r="J1183" s="159"/>
      <c r="K1183" s="159"/>
      <c r="L1183" s="159"/>
    </row>
    <row r="1184" spans="2:12">
      <c r="B1184" s="159"/>
      <c r="C1184" s="159"/>
      <c r="D1184" s="159"/>
      <c r="E1184" s="159"/>
      <c r="F1184" s="159"/>
      <c r="G1184" s="159"/>
      <c r="H1184" s="159"/>
      <c r="I1184" s="159"/>
      <c r="J1184" s="159"/>
      <c r="K1184" s="159"/>
      <c r="L1184" s="159"/>
    </row>
    <row r="1185" spans="2:12">
      <c r="B1185" s="159"/>
      <c r="C1185" s="159"/>
      <c r="D1185" s="159"/>
      <c r="E1185" s="159"/>
      <c r="F1185" s="159"/>
      <c r="G1185" s="159"/>
      <c r="H1185" s="159"/>
      <c r="I1185" s="159"/>
      <c r="J1185" s="159"/>
      <c r="K1185" s="159"/>
      <c r="L1185" s="159"/>
    </row>
    <row r="1186" spans="2:12">
      <c r="B1186" s="159"/>
      <c r="C1186" s="159"/>
      <c r="D1186" s="159"/>
      <c r="E1186" s="159"/>
      <c r="F1186" s="159"/>
      <c r="G1186" s="159"/>
      <c r="H1186" s="159"/>
      <c r="I1186" s="159"/>
      <c r="J1186" s="159"/>
      <c r="K1186" s="159"/>
      <c r="L1186" s="159"/>
    </row>
    <row r="1187" spans="2:12">
      <c r="B1187" s="159"/>
      <c r="C1187" s="159"/>
      <c r="D1187" s="159"/>
      <c r="E1187" s="159"/>
      <c r="F1187" s="159"/>
      <c r="G1187" s="159"/>
      <c r="H1187" s="159"/>
      <c r="I1187" s="159"/>
      <c r="J1187" s="159"/>
      <c r="K1187" s="159"/>
      <c r="L1187" s="159"/>
    </row>
    <row r="1188" spans="2:12">
      <c r="B1188" s="159"/>
      <c r="C1188" s="159"/>
      <c r="D1188" s="159"/>
      <c r="E1188" s="159"/>
      <c r="F1188" s="159"/>
      <c r="G1188" s="159"/>
      <c r="H1188" s="159"/>
      <c r="I1188" s="159"/>
      <c r="J1188" s="159"/>
      <c r="K1188" s="159"/>
      <c r="L1188" s="159"/>
    </row>
    <row r="1189" spans="2:12">
      <c r="B1189" s="159"/>
      <c r="C1189" s="159"/>
      <c r="D1189" s="159"/>
      <c r="E1189" s="159"/>
      <c r="F1189" s="159"/>
      <c r="G1189" s="159"/>
      <c r="H1189" s="159"/>
      <c r="I1189" s="159"/>
      <c r="J1189" s="159"/>
      <c r="K1189" s="159"/>
      <c r="L1189" s="159"/>
    </row>
    <row r="1190" spans="2:12">
      <c r="B1190" s="159"/>
      <c r="C1190" s="159"/>
      <c r="D1190" s="159"/>
      <c r="E1190" s="159"/>
      <c r="F1190" s="159"/>
      <c r="G1190" s="159"/>
      <c r="H1190" s="159"/>
      <c r="I1190" s="159"/>
      <c r="J1190" s="159"/>
      <c r="K1190" s="159"/>
      <c r="L1190" s="159"/>
    </row>
    <row r="1191" spans="2:12">
      <c r="B1191" s="159"/>
      <c r="C1191" s="159"/>
      <c r="D1191" s="159"/>
      <c r="E1191" s="159"/>
      <c r="F1191" s="159"/>
      <c r="G1191" s="159"/>
      <c r="H1191" s="159"/>
      <c r="I1191" s="159"/>
      <c r="J1191" s="159"/>
      <c r="K1191" s="159"/>
      <c r="L1191" s="159"/>
    </row>
    <row r="1192" spans="2:12">
      <c r="B1192" s="159"/>
      <c r="C1192" s="159"/>
      <c r="D1192" s="159"/>
      <c r="E1192" s="159"/>
      <c r="F1192" s="159"/>
      <c r="G1192" s="159"/>
      <c r="H1192" s="159"/>
      <c r="I1192" s="159"/>
      <c r="J1192" s="159"/>
      <c r="K1192" s="159"/>
      <c r="L1192" s="159"/>
    </row>
    <row r="1193" spans="2:12">
      <c r="B1193" s="159"/>
      <c r="C1193" s="159"/>
      <c r="D1193" s="159"/>
      <c r="E1193" s="159"/>
      <c r="F1193" s="159"/>
      <c r="G1193" s="159"/>
      <c r="H1193" s="159"/>
      <c r="I1193" s="159"/>
      <c r="J1193" s="159"/>
      <c r="K1193" s="159"/>
      <c r="L1193" s="159"/>
    </row>
    <row r="1194" spans="2:12">
      <c r="B1194" s="159"/>
      <c r="C1194" s="159"/>
      <c r="D1194" s="159"/>
      <c r="E1194" s="159"/>
      <c r="F1194" s="159"/>
      <c r="G1194" s="159"/>
      <c r="H1194" s="159"/>
      <c r="I1194" s="159"/>
      <c r="J1194" s="159"/>
      <c r="K1194" s="159"/>
      <c r="L1194" s="159"/>
    </row>
    <row r="1195" spans="2:12">
      <c r="B1195" s="159"/>
      <c r="C1195" s="159"/>
      <c r="D1195" s="159"/>
      <c r="E1195" s="159"/>
      <c r="F1195" s="159"/>
      <c r="G1195" s="159"/>
      <c r="H1195" s="159"/>
      <c r="I1195" s="159"/>
      <c r="J1195" s="159"/>
      <c r="K1195" s="159"/>
      <c r="L1195" s="159"/>
    </row>
    <row r="1196" spans="2:12">
      <c r="B1196" s="159"/>
      <c r="C1196" s="159"/>
      <c r="D1196" s="159"/>
      <c r="E1196" s="159"/>
      <c r="F1196" s="159"/>
      <c r="G1196" s="159"/>
      <c r="H1196" s="159"/>
      <c r="I1196" s="159"/>
      <c r="J1196" s="159"/>
      <c r="K1196" s="159"/>
      <c r="L1196" s="159"/>
    </row>
    <row r="1197" spans="2:12">
      <c r="B1197" s="159"/>
      <c r="C1197" s="159"/>
      <c r="D1197" s="159"/>
      <c r="E1197" s="159"/>
      <c r="F1197" s="159"/>
      <c r="G1197" s="159"/>
      <c r="H1197" s="159"/>
      <c r="I1197" s="159"/>
      <c r="J1197" s="159"/>
      <c r="K1197" s="159"/>
      <c r="L1197" s="159"/>
    </row>
    <row r="1198" spans="2:12">
      <c r="B1198" s="159"/>
      <c r="C1198" s="159"/>
      <c r="D1198" s="159"/>
      <c r="E1198" s="159"/>
      <c r="F1198" s="159"/>
      <c r="G1198" s="159"/>
      <c r="H1198" s="159"/>
      <c r="I1198" s="159"/>
      <c r="J1198" s="159"/>
      <c r="K1198" s="159"/>
      <c r="L1198" s="159"/>
    </row>
    <row r="1199" spans="2:12">
      <c r="B1199" s="159"/>
      <c r="C1199" s="159"/>
      <c r="D1199" s="159"/>
      <c r="E1199" s="159"/>
      <c r="F1199" s="159"/>
      <c r="G1199" s="159"/>
      <c r="H1199" s="159"/>
      <c r="I1199" s="159"/>
      <c r="J1199" s="159"/>
      <c r="K1199" s="159"/>
      <c r="L1199" s="159"/>
    </row>
    <row r="1200" spans="2:12">
      <c r="B1200" s="159"/>
      <c r="C1200" s="159"/>
      <c r="D1200" s="159"/>
      <c r="E1200" s="159"/>
      <c r="F1200" s="159"/>
      <c r="G1200" s="159"/>
      <c r="H1200" s="159"/>
      <c r="I1200" s="159"/>
      <c r="J1200" s="159"/>
      <c r="K1200" s="159"/>
      <c r="L1200" s="159"/>
    </row>
    <row r="1201" spans="2:12">
      <c r="B1201" s="159"/>
      <c r="C1201" s="159"/>
      <c r="D1201" s="159"/>
      <c r="E1201" s="159"/>
      <c r="F1201" s="159"/>
      <c r="G1201" s="159"/>
      <c r="H1201" s="159"/>
      <c r="I1201" s="159"/>
      <c r="J1201" s="159"/>
      <c r="K1201" s="159"/>
      <c r="L1201" s="159"/>
    </row>
    <row r="1202" spans="2:12">
      <c r="B1202" s="159"/>
      <c r="C1202" s="159"/>
      <c r="D1202" s="159"/>
      <c r="E1202" s="159"/>
      <c r="F1202" s="159"/>
      <c r="G1202" s="159"/>
      <c r="H1202" s="159"/>
      <c r="I1202" s="159"/>
      <c r="J1202" s="159"/>
      <c r="K1202" s="159"/>
      <c r="L1202" s="159"/>
    </row>
    <row r="1203" spans="2:12">
      <c r="B1203" s="159"/>
      <c r="C1203" s="159"/>
      <c r="D1203" s="159"/>
      <c r="E1203" s="159"/>
      <c r="F1203" s="159"/>
      <c r="G1203" s="159"/>
      <c r="H1203" s="159"/>
      <c r="I1203" s="159"/>
      <c r="J1203" s="159"/>
      <c r="K1203" s="159"/>
      <c r="L1203" s="159"/>
    </row>
    <row r="1204" spans="2:12">
      <c r="B1204" s="159"/>
      <c r="C1204" s="159"/>
      <c r="D1204" s="159"/>
      <c r="E1204" s="159"/>
      <c r="F1204" s="159"/>
      <c r="G1204" s="159"/>
      <c r="H1204" s="159"/>
      <c r="I1204" s="159"/>
      <c r="J1204" s="159"/>
      <c r="K1204" s="159"/>
      <c r="L1204" s="159"/>
    </row>
    <row r="1205" spans="2:12">
      <c r="B1205" s="159"/>
      <c r="C1205" s="159"/>
      <c r="D1205" s="159"/>
      <c r="E1205" s="159"/>
      <c r="F1205" s="159"/>
      <c r="G1205" s="159"/>
      <c r="H1205" s="159"/>
      <c r="I1205" s="159"/>
      <c r="J1205" s="159"/>
      <c r="K1205" s="159"/>
      <c r="L1205" s="159"/>
    </row>
    <row r="1206" spans="2:12">
      <c r="B1206" s="159"/>
      <c r="C1206" s="159"/>
      <c r="D1206" s="159"/>
      <c r="E1206" s="159"/>
      <c r="F1206" s="159"/>
      <c r="G1206" s="159"/>
      <c r="H1206" s="159"/>
      <c r="I1206" s="159"/>
      <c r="J1206" s="159"/>
      <c r="K1206" s="159"/>
      <c r="L1206" s="159"/>
    </row>
    <row r="1207" spans="2:12">
      <c r="B1207" s="159"/>
      <c r="C1207" s="159"/>
      <c r="D1207" s="159"/>
      <c r="E1207" s="159"/>
      <c r="F1207" s="159"/>
      <c r="G1207" s="159"/>
      <c r="H1207" s="159"/>
      <c r="I1207" s="159"/>
      <c r="J1207" s="159"/>
      <c r="K1207" s="159"/>
      <c r="L1207" s="159"/>
    </row>
    <row r="1208" spans="2:12">
      <c r="B1208" s="159"/>
      <c r="C1208" s="159"/>
      <c r="D1208" s="159"/>
      <c r="E1208" s="159"/>
      <c r="F1208" s="159"/>
      <c r="G1208" s="159"/>
      <c r="H1208" s="159"/>
      <c r="I1208" s="159"/>
      <c r="J1208" s="159"/>
      <c r="K1208" s="159"/>
      <c r="L1208" s="159"/>
    </row>
    <row r="1209" spans="2:12">
      <c r="B1209" s="159"/>
      <c r="C1209" s="159"/>
      <c r="D1209" s="159"/>
      <c r="E1209" s="159"/>
      <c r="F1209" s="159"/>
      <c r="G1209" s="159"/>
      <c r="H1209" s="159"/>
      <c r="I1209" s="159"/>
      <c r="J1209" s="159"/>
      <c r="K1209" s="159"/>
      <c r="L1209" s="159"/>
    </row>
    <row r="1210" spans="2:12">
      <c r="B1210" s="159"/>
      <c r="C1210" s="159"/>
      <c r="D1210" s="159"/>
      <c r="E1210" s="159"/>
      <c r="F1210" s="159"/>
      <c r="G1210" s="159"/>
      <c r="H1210" s="159"/>
      <c r="I1210" s="159"/>
      <c r="J1210" s="159"/>
      <c r="K1210" s="159"/>
      <c r="L1210" s="159"/>
    </row>
    <row r="1211" spans="2:12">
      <c r="B1211" s="159"/>
      <c r="C1211" s="159"/>
      <c r="D1211" s="159"/>
      <c r="E1211" s="159"/>
      <c r="F1211" s="159"/>
      <c r="G1211" s="159"/>
      <c r="H1211" s="159"/>
      <c r="I1211" s="159"/>
      <c r="J1211" s="159"/>
      <c r="K1211" s="159"/>
      <c r="L1211" s="159"/>
    </row>
    <row r="1212" spans="2:12">
      <c r="B1212" s="159"/>
      <c r="C1212" s="159"/>
      <c r="D1212" s="159"/>
      <c r="E1212" s="159"/>
      <c r="F1212" s="159"/>
      <c r="G1212" s="159"/>
      <c r="H1212" s="159"/>
      <c r="I1212" s="159"/>
      <c r="J1212" s="159"/>
      <c r="K1212" s="159"/>
      <c r="L1212" s="159"/>
    </row>
    <row r="1213" spans="2:12">
      <c r="B1213" s="159"/>
      <c r="C1213" s="159"/>
      <c r="D1213" s="159"/>
      <c r="E1213" s="159"/>
      <c r="F1213" s="159"/>
      <c r="G1213" s="159"/>
      <c r="H1213" s="159"/>
      <c r="I1213" s="159"/>
      <c r="J1213" s="159"/>
      <c r="K1213" s="159"/>
      <c r="L1213" s="159"/>
    </row>
    <row r="1214" spans="2:12">
      <c r="B1214" s="159"/>
      <c r="C1214" s="159"/>
      <c r="D1214" s="159"/>
      <c r="E1214" s="159"/>
      <c r="F1214" s="159"/>
      <c r="G1214" s="159"/>
      <c r="H1214" s="159"/>
      <c r="I1214" s="159"/>
      <c r="J1214" s="159"/>
      <c r="K1214" s="159"/>
      <c r="L1214" s="159"/>
    </row>
    <row r="1215" spans="2:12">
      <c r="B1215" s="159"/>
      <c r="C1215" s="159"/>
      <c r="D1215" s="159"/>
      <c r="E1215" s="159"/>
      <c r="F1215" s="159"/>
      <c r="G1215" s="159"/>
      <c r="H1215" s="159"/>
      <c r="I1215" s="159"/>
      <c r="J1215" s="159"/>
      <c r="K1215" s="159"/>
      <c r="L1215" s="159"/>
    </row>
    <row r="1216" spans="2:12">
      <c r="B1216" s="159"/>
      <c r="C1216" s="159"/>
      <c r="D1216" s="159"/>
      <c r="E1216" s="159"/>
      <c r="F1216" s="159"/>
      <c r="G1216" s="159"/>
      <c r="H1216" s="159"/>
      <c r="I1216" s="159"/>
      <c r="J1216" s="159"/>
      <c r="K1216" s="159"/>
      <c r="L1216" s="159"/>
    </row>
    <row r="1217" spans="2:12">
      <c r="B1217" s="159"/>
      <c r="C1217" s="159"/>
      <c r="D1217" s="159"/>
      <c r="E1217" s="159"/>
      <c r="F1217" s="159"/>
      <c r="G1217" s="159"/>
      <c r="H1217" s="159"/>
      <c r="I1217" s="159"/>
      <c r="J1217" s="159"/>
      <c r="K1217" s="159"/>
      <c r="L1217" s="159"/>
    </row>
    <row r="1218" spans="2:12">
      <c r="B1218" s="159"/>
      <c r="C1218" s="159"/>
      <c r="D1218" s="159"/>
      <c r="E1218" s="159"/>
      <c r="F1218" s="159"/>
      <c r="G1218" s="159"/>
      <c r="H1218" s="159"/>
      <c r="I1218" s="159"/>
      <c r="J1218" s="159"/>
      <c r="K1218" s="159"/>
      <c r="L1218" s="159"/>
    </row>
    <row r="1219" spans="2:12">
      <c r="B1219" s="159"/>
      <c r="C1219" s="159"/>
      <c r="D1219" s="159"/>
      <c r="E1219" s="159"/>
      <c r="F1219" s="159"/>
      <c r="G1219" s="159"/>
      <c r="H1219" s="159"/>
      <c r="I1219" s="159"/>
      <c r="J1219" s="159"/>
      <c r="K1219" s="159"/>
      <c r="L1219" s="159"/>
    </row>
    <row r="1220" spans="2:12">
      <c r="B1220" s="159"/>
      <c r="C1220" s="159"/>
      <c r="D1220" s="159"/>
      <c r="E1220" s="159"/>
      <c r="F1220" s="159"/>
      <c r="G1220" s="159"/>
      <c r="H1220" s="159"/>
      <c r="I1220" s="159"/>
      <c r="J1220" s="159"/>
      <c r="K1220" s="159"/>
      <c r="L1220" s="159"/>
    </row>
    <row r="1221" spans="2:12">
      <c r="B1221" s="159"/>
      <c r="C1221" s="159"/>
      <c r="D1221" s="159"/>
      <c r="E1221" s="159"/>
      <c r="F1221" s="159"/>
      <c r="G1221" s="159"/>
      <c r="H1221" s="159"/>
      <c r="I1221" s="159"/>
      <c r="J1221" s="159"/>
      <c r="K1221" s="159"/>
      <c r="L1221" s="159"/>
    </row>
    <row r="1222" spans="2:12">
      <c r="B1222" s="159"/>
      <c r="C1222" s="159"/>
      <c r="D1222" s="159"/>
      <c r="E1222" s="159"/>
      <c r="F1222" s="159"/>
      <c r="G1222" s="159"/>
      <c r="H1222" s="159"/>
      <c r="I1222" s="159"/>
      <c r="J1222" s="159"/>
      <c r="K1222" s="159"/>
      <c r="L1222" s="159"/>
    </row>
    <row r="1223" spans="2:12">
      <c r="B1223" s="159"/>
      <c r="C1223" s="159"/>
      <c r="D1223" s="159"/>
      <c r="E1223" s="159"/>
      <c r="F1223" s="159"/>
      <c r="G1223" s="159"/>
      <c r="H1223" s="159"/>
      <c r="I1223" s="159"/>
      <c r="J1223" s="159"/>
      <c r="K1223" s="159"/>
      <c r="L1223" s="159"/>
    </row>
    <row r="1224" spans="2:12">
      <c r="B1224" s="159"/>
      <c r="C1224" s="159"/>
      <c r="D1224" s="159"/>
      <c r="E1224" s="159"/>
      <c r="F1224" s="159"/>
      <c r="G1224" s="159"/>
      <c r="H1224" s="159"/>
      <c r="I1224" s="159"/>
      <c r="J1224" s="159"/>
      <c r="K1224" s="159"/>
      <c r="L1224" s="159"/>
    </row>
    <row r="1225" spans="2:12">
      <c r="B1225" s="159"/>
      <c r="C1225" s="159"/>
      <c r="D1225" s="159"/>
      <c r="E1225" s="159"/>
      <c r="F1225" s="159"/>
      <c r="G1225" s="159"/>
      <c r="H1225" s="159"/>
      <c r="I1225" s="159"/>
      <c r="J1225" s="159"/>
      <c r="K1225" s="159"/>
      <c r="L1225" s="159"/>
    </row>
    <row r="1226" spans="2:12">
      <c r="B1226" s="159"/>
      <c r="C1226" s="159"/>
      <c r="D1226" s="159"/>
      <c r="E1226" s="159"/>
      <c r="F1226" s="159"/>
      <c r="G1226" s="159"/>
      <c r="H1226" s="159"/>
      <c r="I1226" s="159"/>
      <c r="J1226" s="159"/>
      <c r="K1226" s="159"/>
      <c r="L1226" s="159"/>
    </row>
    <row r="1227" spans="2:12">
      <c r="B1227" s="159"/>
      <c r="C1227" s="159"/>
      <c r="D1227" s="159"/>
      <c r="E1227" s="159"/>
      <c r="F1227" s="159"/>
      <c r="G1227" s="159"/>
      <c r="H1227" s="159"/>
      <c r="I1227" s="159"/>
      <c r="J1227" s="159"/>
      <c r="K1227" s="159"/>
      <c r="L1227" s="159"/>
    </row>
    <row r="1228" spans="2:12">
      <c r="B1228" s="159"/>
      <c r="C1228" s="159"/>
      <c r="D1228" s="159"/>
      <c r="E1228" s="159"/>
      <c r="F1228" s="159"/>
      <c r="G1228" s="159"/>
      <c r="H1228" s="159"/>
      <c r="I1228" s="159"/>
      <c r="J1228" s="159"/>
      <c r="K1228" s="159"/>
      <c r="L1228" s="159"/>
    </row>
    <row r="1229" spans="2:12">
      <c r="B1229" s="159"/>
      <c r="C1229" s="159"/>
      <c r="D1229" s="159"/>
      <c r="E1229" s="159"/>
      <c r="F1229" s="159"/>
      <c r="G1229" s="159"/>
      <c r="H1229" s="159"/>
      <c r="I1229" s="159"/>
      <c r="J1229" s="159"/>
      <c r="K1229" s="159"/>
      <c r="L1229" s="159"/>
    </row>
    <row r="1230" spans="2:12">
      <c r="B1230" s="159"/>
      <c r="C1230" s="159"/>
      <c r="D1230" s="159"/>
      <c r="E1230" s="159"/>
      <c r="F1230" s="159"/>
      <c r="G1230" s="159"/>
      <c r="H1230" s="159"/>
      <c r="I1230" s="159"/>
      <c r="J1230" s="159"/>
      <c r="K1230" s="159"/>
      <c r="L1230" s="159"/>
    </row>
    <row r="1231" spans="2:12">
      <c r="B1231" s="159"/>
      <c r="C1231" s="159"/>
      <c r="D1231" s="159"/>
      <c r="E1231" s="159"/>
      <c r="F1231" s="159"/>
      <c r="G1231" s="159"/>
      <c r="H1231" s="159"/>
      <c r="I1231" s="159"/>
      <c r="J1231" s="159"/>
      <c r="K1231" s="159"/>
      <c r="L1231" s="159"/>
    </row>
    <row r="1232" spans="2:12">
      <c r="B1232" s="159"/>
      <c r="C1232" s="159"/>
      <c r="D1232" s="159"/>
      <c r="E1232" s="159"/>
      <c r="F1232" s="159"/>
      <c r="G1232" s="159"/>
      <c r="H1232" s="159"/>
      <c r="I1232" s="159"/>
      <c r="J1232" s="159"/>
      <c r="K1232" s="159"/>
      <c r="L1232" s="159"/>
    </row>
    <row r="1233" spans="2:12">
      <c r="B1233" s="159"/>
      <c r="C1233" s="159"/>
      <c r="D1233" s="159"/>
      <c r="E1233" s="159"/>
      <c r="F1233" s="159"/>
      <c r="G1233" s="159"/>
      <c r="H1233" s="159"/>
      <c r="I1233" s="159"/>
      <c r="J1233" s="159"/>
      <c r="K1233" s="159"/>
      <c r="L1233" s="159"/>
    </row>
    <row r="1234" spans="2:12">
      <c r="B1234" s="159"/>
      <c r="C1234" s="159"/>
      <c r="D1234" s="159"/>
      <c r="E1234" s="159"/>
      <c r="F1234" s="159"/>
      <c r="G1234" s="159"/>
      <c r="H1234" s="159"/>
      <c r="I1234" s="159"/>
      <c r="J1234" s="159"/>
      <c r="K1234" s="159"/>
      <c r="L1234" s="159"/>
    </row>
    <row r="1235" spans="2:12">
      <c r="B1235" s="159"/>
      <c r="C1235" s="159"/>
      <c r="D1235" s="159"/>
      <c r="E1235" s="159"/>
      <c r="F1235" s="159"/>
      <c r="G1235" s="159"/>
      <c r="H1235" s="159"/>
      <c r="I1235" s="159"/>
      <c r="J1235" s="159"/>
      <c r="K1235" s="159"/>
      <c r="L1235" s="159"/>
    </row>
    <row r="1236" spans="2:12">
      <c r="B1236" s="159"/>
      <c r="C1236" s="159"/>
      <c r="D1236" s="159"/>
      <c r="E1236" s="159"/>
      <c r="F1236" s="159"/>
      <c r="G1236" s="159"/>
      <c r="H1236" s="159"/>
      <c r="I1236" s="159"/>
      <c r="J1236" s="159"/>
      <c r="K1236" s="159"/>
      <c r="L1236" s="159"/>
    </row>
    <row r="1237" spans="2:12">
      <c r="B1237" s="159"/>
      <c r="C1237" s="159"/>
      <c r="D1237" s="159"/>
      <c r="E1237" s="159"/>
      <c r="F1237" s="159"/>
      <c r="G1237" s="159"/>
      <c r="H1237" s="159"/>
      <c r="I1237" s="159"/>
      <c r="J1237" s="159"/>
      <c r="K1237" s="159"/>
      <c r="L1237" s="159"/>
    </row>
    <row r="1238" spans="2:12">
      <c r="B1238" s="159"/>
      <c r="C1238" s="159"/>
      <c r="D1238" s="159"/>
      <c r="E1238" s="159"/>
      <c r="F1238" s="159"/>
      <c r="G1238" s="159"/>
      <c r="H1238" s="159"/>
      <c r="I1238" s="159"/>
      <c r="J1238" s="159"/>
      <c r="K1238" s="159"/>
      <c r="L1238" s="159"/>
    </row>
    <row r="1239" spans="2:12">
      <c r="B1239" s="159"/>
      <c r="C1239" s="159"/>
      <c r="D1239" s="159"/>
      <c r="E1239" s="159"/>
      <c r="F1239" s="159"/>
      <c r="G1239" s="159"/>
      <c r="H1239" s="159"/>
      <c r="I1239" s="159"/>
      <c r="J1239" s="159"/>
      <c r="K1239" s="159"/>
      <c r="L1239" s="159"/>
    </row>
    <row r="1240" spans="2:12">
      <c r="B1240" s="159"/>
      <c r="C1240" s="159"/>
      <c r="D1240" s="159"/>
      <c r="E1240" s="159"/>
      <c r="F1240" s="159"/>
      <c r="G1240" s="159"/>
      <c r="H1240" s="159"/>
      <c r="I1240" s="159"/>
      <c r="J1240" s="159"/>
      <c r="K1240" s="159"/>
      <c r="L1240" s="159"/>
    </row>
    <row r="1241" spans="2:12">
      <c r="B1241" s="159"/>
      <c r="C1241" s="159"/>
      <c r="D1241" s="159"/>
      <c r="E1241" s="159"/>
      <c r="F1241" s="159"/>
      <c r="G1241" s="159"/>
      <c r="H1241" s="159"/>
      <c r="I1241" s="159"/>
      <c r="J1241" s="159"/>
      <c r="K1241" s="159"/>
      <c r="L1241" s="159"/>
    </row>
    <row r="1242" spans="2:12">
      <c r="B1242" s="159"/>
      <c r="C1242" s="159"/>
      <c r="D1242" s="159"/>
      <c r="E1242" s="159"/>
      <c r="F1242" s="159"/>
      <c r="G1242" s="159"/>
      <c r="H1242" s="159"/>
      <c r="I1242" s="159"/>
      <c r="J1242" s="159"/>
      <c r="K1242" s="159"/>
      <c r="L1242" s="159"/>
    </row>
    <row r="1243" spans="2:12">
      <c r="B1243" s="159"/>
      <c r="C1243" s="159"/>
      <c r="D1243" s="159"/>
      <c r="E1243" s="159"/>
      <c r="F1243" s="159"/>
      <c r="G1243" s="159"/>
      <c r="H1243" s="159"/>
      <c r="I1243" s="159"/>
      <c r="J1243" s="159"/>
      <c r="K1243" s="159"/>
      <c r="L1243" s="159"/>
    </row>
    <row r="1244" spans="2:12">
      <c r="B1244" s="159"/>
      <c r="C1244" s="159"/>
      <c r="D1244" s="159"/>
      <c r="E1244" s="159"/>
      <c r="F1244" s="159"/>
      <c r="G1244" s="159"/>
      <c r="H1244" s="159"/>
      <c r="I1244" s="159"/>
      <c r="J1244" s="159"/>
      <c r="K1244" s="159"/>
      <c r="L1244" s="159"/>
    </row>
    <row r="1245" spans="2:12">
      <c r="B1245" s="159"/>
      <c r="C1245" s="159"/>
      <c r="D1245" s="159"/>
      <c r="E1245" s="159"/>
      <c r="F1245" s="159"/>
      <c r="G1245" s="159"/>
      <c r="H1245" s="159"/>
      <c r="I1245" s="159"/>
      <c r="J1245" s="159"/>
      <c r="K1245" s="159"/>
      <c r="L1245" s="159"/>
    </row>
    <row r="1246" spans="2:12">
      <c r="B1246" s="159"/>
      <c r="C1246" s="159"/>
      <c r="D1246" s="159"/>
      <c r="E1246" s="159"/>
      <c r="F1246" s="159"/>
      <c r="G1246" s="159"/>
      <c r="H1246" s="159"/>
      <c r="I1246" s="159"/>
      <c r="J1246" s="159"/>
      <c r="K1246" s="159"/>
      <c r="L1246" s="159"/>
    </row>
    <row r="1247" spans="2:12">
      <c r="B1247" s="159"/>
      <c r="C1247" s="159"/>
      <c r="D1247" s="159"/>
      <c r="E1247" s="159"/>
      <c r="F1247" s="159"/>
      <c r="G1247" s="159"/>
      <c r="H1247" s="159"/>
      <c r="I1247" s="159"/>
      <c r="J1247" s="159"/>
      <c r="K1247" s="159"/>
      <c r="L1247" s="159"/>
    </row>
    <row r="1248" spans="2:12">
      <c r="B1248" s="159"/>
      <c r="C1248" s="159"/>
      <c r="D1248" s="159"/>
      <c r="E1248" s="159"/>
      <c r="F1248" s="159"/>
      <c r="G1248" s="159"/>
      <c r="H1248" s="159"/>
      <c r="I1248" s="159"/>
      <c r="J1248" s="159"/>
      <c r="K1248" s="159"/>
      <c r="L1248" s="159"/>
    </row>
    <row r="1249" spans="2:12">
      <c r="B1249" s="159"/>
      <c r="C1249" s="159"/>
      <c r="D1249" s="159"/>
      <c r="E1249" s="159"/>
      <c r="F1249" s="159"/>
      <c r="G1249" s="159"/>
      <c r="H1249" s="159"/>
      <c r="I1249" s="159"/>
      <c r="J1249" s="159"/>
      <c r="K1249" s="159"/>
      <c r="L1249" s="159"/>
    </row>
    <row r="1250" spans="2:12">
      <c r="B1250" s="159"/>
      <c r="C1250" s="159"/>
      <c r="D1250" s="159"/>
      <c r="E1250" s="159"/>
      <c r="F1250" s="159"/>
      <c r="G1250" s="159"/>
      <c r="H1250" s="159"/>
      <c r="I1250" s="159"/>
      <c r="J1250" s="159"/>
      <c r="K1250" s="159"/>
      <c r="L1250" s="159"/>
    </row>
    <row r="1251" spans="2:12">
      <c r="B1251" s="159"/>
      <c r="C1251" s="159"/>
      <c r="D1251" s="159"/>
      <c r="E1251" s="159"/>
      <c r="F1251" s="159"/>
      <c r="G1251" s="159"/>
      <c r="H1251" s="159"/>
      <c r="I1251" s="159"/>
      <c r="J1251" s="159"/>
      <c r="K1251" s="159"/>
      <c r="L1251" s="159"/>
    </row>
    <row r="1252" spans="2:12">
      <c r="B1252" s="159"/>
      <c r="C1252" s="159"/>
      <c r="D1252" s="159"/>
      <c r="E1252" s="159"/>
      <c r="F1252" s="159"/>
      <c r="G1252" s="159"/>
      <c r="H1252" s="159"/>
      <c r="I1252" s="159"/>
      <c r="J1252" s="159"/>
      <c r="K1252" s="159"/>
      <c r="L1252" s="159"/>
    </row>
    <row r="1253" spans="2:12">
      <c r="B1253" s="159"/>
      <c r="C1253" s="159"/>
      <c r="D1253" s="159"/>
      <c r="E1253" s="159"/>
      <c r="F1253" s="159"/>
      <c r="G1253" s="159"/>
      <c r="H1253" s="159"/>
      <c r="I1253" s="159"/>
      <c r="J1253" s="159"/>
      <c r="K1253" s="159"/>
      <c r="L1253" s="159"/>
    </row>
    <row r="1254" spans="2:12">
      <c r="B1254" s="159"/>
      <c r="C1254" s="159"/>
      <c r="D1254" s="159"/>
      <c r="E1254" s="159"/>
      <c r="F1254" s="159"/>
      <c r="G1254" s="159"/>
      <c r="H1254" s="159"/>
      <c r="I1254" s="159"/>
      <c r="J1254" s="159"/>
      <c r="K1254" s="159"/>
      <c r="L1254" s="159"/>
    </row>
    <row r="1255" spans="2:12">
      <c r="B1255" s="159"/>
      <c r="C1255" s="159"/>
      <c r="D1255" s="159"/>
      <c r="E1255" s="159"/>
      <c r="F1255" s="159"/>
      <c r="G1255" s="159"/>
      <c r="H1255" s="159"/>
      <c r="I1255" s="159"/>
      <c r="J1255" s="159"/>
      <c r="K1255" s="159"/>
      <c r="L1255" s="159"/>
    </row>
    <row r="1256" spans="2:12">
      <c r="B1256" s="159"/>
      <c r="C1256" s="159"/>
      <c r="D1256" s="159"/>
      <c r="E1256" s="159"/>
      <c r="F1256" s="159"/>
      <c r="G1256" s="159"/>
      <c r="H1256" s="159"/>
      <c r="I1256" s="159"/>
      <c r="J1256" s="159"/>
      <c r="K1256" s="159"/>
      <c r="L1256" s="159"/>
    </row>
    <row r="1257" spans="2:12">
      <c r="B1257" s="159"/>
      <c r="C1257" s="159"/>
      <c r="D1257" s="159"/>
      <c r="E1257" s="159"/>
      <c r="F1257" s="159"/>
      <c r="G1257" s="159"/>
      <c r="H1257" s="159"/>
      <c r="I1257" s="159"/>
      <c r="J1257" s="159"/>
      <c r="K1257" s="159"/>
      <c r="L1257" s="159"/>
    </row>
    <row r="1258" spans="2:12">
      <c r="B1258" s="159"/>
      <c r="C1258" s="159"/>
      <c r="D1258" s="159"/>
      <c r="E1258" s="159"/>
      <c r="F1258" s="159"/>
      <c r="G1258" s="159"/>
      <c r="H1258" s="159"/>
      <c r="I1258" s="159"/>
      <c r="J1258" s="159"/>
      <c r="K1258" s="159"/>
      <c r="L1258" s="159"/>
    </row>
    <row r="1259" spans="2:12">
      <c r="B1259" s="159"/>
      <c r="C1259" s="159"/>
      <c r="D1259" s="159"/>
      <c r="E1259" s="159"/>
      <c r="F1259" s="159"/>
      <c r="G1259" s="159"/>
      <c r="H1259" s="159"/>
      <c r="I1259" s="159"/>
      <c r="J1259" s="159"/>
      <c r="K1259" s="159"/>
      <c r="L1259" s="159"/>
    </row>
    <row r="1260" spans="2:12">
      <c r="B1260" s="159"/>
      <c r="C1260" s="159"/>
      <c r="D1260" s="159"/>
      <c r="E1260" s="159"/>
      <c r="F1260" s="159"/>
      <c r="G1260" s="159"/>
      <c r="H1260" s="159"/>
      <c r="I1260" s="159"/>
      <c r="J1260" s="159"/>
      <c r="K1260" s="159"/>
      <c r="L1260" s="159"/>
    </row>
    <row r="1261" spans="2:12">
      <c r="B1261" s="159"/>
      <c r="C1261" s="159"/>
      <c r="D1261" s="159"/>
      <c r="E1261" s="159"/>
      <c r="F1261" s="159"/>
      <c r="G1261" s="159"/>
      <c r="H1261" s="159"/>
      <c r="I1261" s="159"/>
      <c r="J1261" s="159"/>
      <c r="K1261" s="159"/>
      <c r="L1261" s="159"/>
    </row>
    <row r="1262" spans="2:12">
      <c r="B1262" s="159"/>
      <c r="C1262" s="159"/>
      <c r="D1262" s="159"/>
      <c r="E1262" s="159"/>
      <c r="F1262" s="159"/>
      <c r="G1262" s="159"/>
      <c r="H1262" s="159"/>
      <c r="I1262" s="159"/>
      <c r="J1262" s="159"/>
      <c r="K1262" s="159"/>
      <c r="L1262" s="159"/>
    </row>
    <row r="1263" spans="2:12">
      <c r="B1263" s="159"/>
      <c r="C1263" s="159"/>
      <c r="D1263" s="159"/>
      <c r="E1263" s="159"/>
      <c r="F1263" s="159"/>
      <c r="G1263" s="159"/>
      <c r="H1263" s="159"/>
      <c r="I1263" s="159"/>
      <c r="J1263" s="159"/>
      <c r="K1263" s="159"/>
      <c r="L1263" s="159"/>
    </row>
    <row r="1264" spans="2:12">
      <c r="B1264" s="159"/>
      <c r="C1264" s="159"/>
      <c r="D1264" s="159"/>
      <c r="E1264" s="159"/>
      <c r="F1264" s="159"/>
      <c r="G1264" s="159"/>
      <c r="H1264" s="159"/>
      <c r="I1264" s="159"/>
      <c r="J1264" s="159"/>
      <c r="K1264" s="159"/>
      <c r="L1264" s="159"/>
    </row>
    <row r="1265" spans="2:12">
      <c r="B1265" s="159"/>
      <c r="C1265" s="159"/>
      <c r="D1265" s="159"/>
      <c r="E1265" s="159"/>
      <c r="F1265" s="159"/>
      <c r="G1265" s="159"/>
      <c r="H1265" s="159"/>
      <c r="I1265" s="159"/>
      <c r="J1265" s="159"/>
      <c r="K1265" s="159"/>
      <c r="L1265" s="159"/>
    </row>
    <row r="1266" spans="2:12">
      <c r="B1266" s="159"/>
      <c r="C1266" s="159"/>
      <c r="D1266" s="159"/>
      <c r="E1266" s="159"/>
      <c r="F1266" s="159"/>
      <c r="G1266" s="159"/>
      <c r="H1266" s="159"/>
      <c r="I1266" s="159"/>
      <c r="J1266" s="159"/>
      <c r="K1266" s="159"/>
      <c r="L1266" s="159"/>
    </row>
    <row r="1267" spans="2:12">
      <c r="B1267" s="159"/>
      <c r="C1267" s="159"/>
      <c r="D1267" s="159"/>
      <c r="E1267" s="159"/>
      <c r="F1267" s="159"/>
      <c r="G1267" s="159"/>
      <c r="H1267" s="159"/>
      <c r="I1267" s="159"/>
      <c r="J1267" s="159"/>
      <c r="K1267" s="159"/>
      <c r="L1267" s="159"/>
    </row>
    <row r="1268" spans="2:12">
      <c r="B1268" s="159"/>
      <c r="C1268" s="159"/>
      <c r="D1268" s="159"/>
      <c r="E1268" s="159"/>
      <c r="F1268" s="159"/>
      <c r="G1268" s="159"/>
      <c r="H1268" s="159"/>
      <c r="I1268" s="159"/>
      <c r="J1268" s="159"/>
      <c r="K1268" s="159"/>
      <c r="L1268" s="159"/>
    </row>
    <row r="1269" spans="2:12">
      <c r="B1269" s="159"/>
      <c r="C1269" s="159"/>
      <c r="D1269" s="159"/>
      <c r="E1269" s="159"/>
      <c r="F1269" s="159"/>
      <c r="G1269" s="159"/>
      <c r="H1269" s="159"/>
      <c r="I1269" s="159"/>
      <c r="J1269" s="159"/>
      <c r="K1269" s="159"/>
      <c r="L1269" s="159"/>
    </row>
    <row r="1270" spans="2:12">
      <c r="B1270" s="159"/>
      <c r="C1270" s="159"/>
      <c r="D1270" s="159"/>
      <c r="E1270" s="159"/>
      <c r="F1270" s="159"/>
      <c r="G1270" s="159"/>
      <c r="H1270" s="159"/>
      <c r="I1270" s="159"/>
      <c r="J1270" s="159"/>
      <c r="K1270" s="159"/>
      <c r="L1270" s="159"/>
    </row>
    <row r="1271" spans="2:12">
      <c r="B1271" s="159"/>
      <c r="C1271" s="159"/>
      <c r="D1271" s="159"/>
      <c r="E1271" s="159"/>
      <c r="F1271" s="159"/>
      <c r="G1271" s="159"/>
      <c r="H1271" s="159"/>
      <c r="I1271" s="159"/>
      <c r="J1271" s="159"/>
      <c r="K1271" s="159"/>
      <c r="L1271" s="159"/>
    </row>
    <row r="1272" spans="2:12">
      <c r="B1272" s="159"/>
      <c r="C1272" s="159"/>
      <c r="D1272" s="159"/>
      <c r="E1272" s="159"/>
      <c r="F1272" s="159"/>
      <c r="G1272" s="159"/>
      <c r="H1272" s="159"/>
      <c r="I1272" s="159"/>
      <c r="J1272" s="159"/>
      <c r="K1272" s="159"/>
      <c r="L1272" s="159"/>
    </row>
    <row r="1273" spans="2:12">
      <c r="B1273" s="159"/>
      <c r="C1273" s="159"/>
      <c r="D1273" s="159"/>
      <c r="E1273" s="159"/>
      <c r="F1273" s="159"/>
      <c r="G1273" s="159"/>
      <c r="H1273" s="159"/>
      <c r="I1273" s="159"/>
      <c r="J1273" s="159"/>
      <c r="K1273" s="159"/>
      <c r="L1273" s="159"/>
    </row>
    <row r="1274" spans="2:12">
      <c r="B1274" s="159"/>
      <c r="C1274" s="159"/>
      <c r="D1274" s="159"/>
      <c r="E1274" s="159"/>
      <c r="F1274" s="159"/>
      <c r="G1274" s="159"/>
      <c r="H1274" s="159"/>
      <c r="I1274" s="159"/>
      <c r="J1274" s="159"/>
      <c r="K1274" s="159"/>
      <c r="L1274" s="159"/>
    </row>
    <row r="1275" spans="2:12">
      <c r="B1275" s="159"/>
      <c r="C1275" s="159"/>
      <c r="D1275" s="159"/>
      <c r="E1275" s="159"/>
      <c r="F1275" s="159"/>
      <c r="G1275" s="159"/>
      <c r="H1275" s="159"/>
      <c r="I1275" s="159"/>
      <c r="J1275" s="159"/>
      <c r="K1275" s="159"/>
      <c r="L1275" s="159"/>
    </row>
    <row r="1276" spans="2:12">
      <c r="B1276" s="159"/>
      <c r="C1276" s="159"/>
      <c r="D1276" s="159"/>
      <c r="E1276" s="159"/>
      <c r="F1276" s="159"/>
      <c r="G1276" s="159"/>
      <c r="H1276" s="159"/>
      <c r="I1276" s="159"/>
      <c r="J1276" s="159"/>
      <c r="K1276" s="159"/>
      <c r="L1276" s="159"/>
    </row>
    <row r="1277" spans="2:12">
      <c r="B1277" s="159"/>
      <c r="C1277" s="159"/>
      <c r="D1277" s="159"/>
      <c r="E1277" s="159"/>
      <c r="F1277" s="159"/>
      <c r="G1277" s="159"/>
      <c r="H1277" s="159"/>
      <c r="I1277" s="159"/>
      <c r="J1277" s="159"/>
      <c r="K1277" s="159"/>
      <c r="L1277" s="159"/>
    </row>
    <row r="1278" spans="2:12">
      <c r="B1278" s="159"/>
      <c r="C1278" s="159"/>
      <c r="D1278" s="159"/>
      <c r="E1278" s="159"/>
      <c r="F1278" s="159"/>
      <c r="G1278" s="159"/>
      <c r="H1278" s="159"/>
      <c r="I1278" s="159"/>
      <c r="J1278" s="159"/>
      <c r="K1278" s="159"/>
      <c r="L1278" s="159"/>
    </row>
    <row r="1279" spans="2:12">
      <c r="B1279" s="159"/>
      <c r="C1279" s="159"/>
      <c r="D1279" s="159"/>
      <c r="E1279" s="159"/>
      <c r="F1279" s="159"/>
      <c r="G1279" s="159"/>
      <c r="H1279" s="159"/>
      <c r="I1279" s="159"/>
      <c r="J1279" s="159"/>
      <c r="K1279" s="159"/>
      <c r="L1279" s="159"/>
    </row>
    <row r="1280" spans="2:12">
      <c r="B1280" s="159"/>
      <c r="C1280" s="159"/>
      <c r="D1280" s="159"/>
      <c r="E1280" s="159"/>
      <c r="F1280" s="159"/>
      <c r="G1280" s="159"/>
      <c r="H1280" s="159"/>
      <c r="I1280" s="159"/>
      <c r="J1280" s="159"/>
      <c r="K1280" s="159"/>
      <c r="L1280" s="159"/>
    </row>
    <row r="1281" spans="2:12">
      <c r="B1281" s="159"/>
      <c r="C1281" s="159"/>
      <c r="D1281" s="159"/>
      <c r="E1281" s="159"/>
      <c r="F1281" s="159"/>
      <c r="G1281" s="159"/>
      <c r="H1281" s="159"/>
      <c r="I1281" s="159"/>
      <c r="J1281" s="159"/>
      <c r="K1281" s="159"/>
      <c r="L1281" s="159"/>
    </row>
    <row r="1282" spans="2:12">
      <c r="B1282" s="159"/>
      <c r="C1282" s="159"/>
      <c r="D1282" s="159"/>
      <c r="E1282" s="159"/>
      <c r="F1282" s="159"/>
      <c r="G1282" s="159"/>
      <c r="H1282" s="159"/>
      <c r="I1282" s="159"/>
      <c r="J1282" s="159"/>
      <c r="K1282" s="159"/>
      <c r="L1282" s="159"/>
    </row>
    <row r="1283" spans="2:12">
      <c r="B1283" s="159"/>
      <c r="C1283" s="159"/>
      <c r="D1283" s="159"/>
      <c r="E1283" s="159"/>
      <c r="F1283" s="159"/>
      <c r="G1283" s="159"/>
      <c r="H1283" s="159"/>
      <c r="I1283" s="159"/>
      <c r="J1283" s="159"/>
      <c r="K1283" s="159"/>
      <c r="L1283" s="159"/>
    </row>
    <row r="1284" spans="2:12">
      <c r="B1284" s="159"/>
      <c r="C1284" s="159"/>
      <c r="D1284" s="159"/>
      <c r="E1284" s="159"/>
      <c r="F1284" s="159"/>
      <c r="G1284" s="159"/>
      <c r="H1284" s="159"/>
      <c r="I1284" s="159"/>
      <c r="J1284" s="159"/>
      <c r="K1284" s="159"/>
      <c r="L1284" s="159"/>
    </row>
    <row r="1285" spans="2:12">
      <c r="B1285" s="159"/>
      <c r="C1285" s="159"/>
      <c r="D1285" s="159"/>
      <c r="E1285" s="159"/>
      <c r="F1285" s="159"/>
      <c r="G1285" s="159"/>
      <c r="H1285" s="159"/>
      <c r="I1285" s="159"/>
      <c r="J1285" s="159"/>
      <c r="K1285" s="159"/>
      <c r="L1285" s="159"/>
    </row>
    <row r="1286" spans="2:12">
      <c r="B1286" s="159"/>
      <c r="C1286" s="159"/>
      <c r="D1286" s="159"/>
      <c r="E1286" s="159"/>
      <c r="F1286" s="159"/>
      <c r="G1286" s="159"/>
      <c r="H1286" s="159"/>
      <c r="I1286" s="159"/>
      <c r="J1286" s="159"/>
      <c r="K1286" s="159"/>
      <c r="L1286" s="159"/>
    </row>
    <row r="1287" spans="2:12">
      <c r="B1287" s="159"/>
      <c r="C1287" s="159"/>
      <c r="D1287" s="159"/>
      <c r="E1287" s="159"/>
      <c r="F1287" s="159"/>
      <c r="G1287" s="159"/>
      <c r="H1287" s="159"/>
      <c r="I1287" s="159"/>
      <c r="J1287" s="159"/>
      <c r="K1287" s="159"/>
      <c r="L1287" s="159"/>
    </row>
    <row r="1288" spans="2:12">
      <c r="B1288" s="159"/>
      <c r="C1288" s="159"/>
      <c r="D1288" s="159"/>
      <c r="E1288" s="159"/>
      <c r="F1288" s="159"/>
      <c r="G1288" s="159"/>
      <c r="H1288" s="159"/>
      <c r="I1288" s="159"/>
      <c r="J1288" s="159"/>
      <c r="K1288" s="159"/>
      <c r="L1288" s="159"/>
    </row>
    <row r="1289" spans="2:12">
      <c r="B1289" s="159"/>
      <c r="C1289" s="159"/>
      <c r="D1289" s="159"/>
      <c r="E1289" s="159"/>
      <c r="F1289" s="159"/>
      <c r="G1289" s="159"/>
      <c r="H1289" s="159"/>
      <c r="I1289" s="159"/>
      <c r="J1289" s="159"/>
      <c r="K1289" s="159"/>
      <c r="L1289" s="159"/>
    </row>
    <row r="1290" spans="2:12">
      <c r="B1290" s="159"/>
      <c r="C1290" s="159"/>
      <c r="D1290" s="159"/>
      <c r="E1290" s="159"/>
      <c r="F1290" s="159"/>
      <c r="G1290" s="159"/>
      <c r="H1290" s="159"/>
      <c r="I1290" s="159"/>
      <c r="J1290" s="159"/>
      <c r="K1290" s="159"/>
      <c r="L1290" s="159"/>
    </row>
    <row r="1291" spans="2:12">
      <c r="B1291" s="159"/>
      <c r="C1291" s="159"/>
      <c r="D1291" s="159"/>
      <c r="E1291" s="159"/>
      <c r="F1291" s="159"/>
      <c r="G1291" s="159"/>
      <c r="H1291" s="159"/>
      <c r="I1291" s="159"/>
      <c r="J1291" s="159"/>
      <c r="K1291" s="159"/>
      <c r="L1291" s="159"/>
    </row>
    <row r="1292" spans="2:12">
      <c r="B1292" s="159"/>
      <c r="C1292" s="159"/>
      <c r="D1292" s="159"/>
      <c r="E1292" s="159"/>
      <c r="F1292" s="159"/>
      <c r="G1292" s="159"/>
      <c r="H1292" s="159"/>
      <c r="I1292" s="159"/>
      <c r="J1292" s="159"/>
      <c r="K1292" s="159"/>
      <c r="L1292" s="159"/>
    </row>
    <row r="1293" spans="2:12">
      <c r="B1293" s="159"/>
      <c r="C1293" s="159"/>
      <c r="D1293" s="159"/>
      <c r="E1293" s="159"/>
      <c r="F1293" s="159"/>
      <c r="G1293" s="159"/>
      <c r="H1293" s="159"/>
      <c r="I1293" s="159"/>
      <c r="J1293" s="159"/>
      <c r="K1293" s="159"/>
      <c r="L1293" s="159"/>
    </row>
    <row r="1294" spans="2:12">
      <c r="B1294" s="159"/>
      <c r="C1294" s="159"/>
      <c r="D1294" s="159"/>
      <c r="E1294" s="159"/>
      <c r="F1294" s="159"/>
      <c r="G1294" s="159"/>
      <c r="H1294" s="159"/>
      <c r="I1294" s="159"/>
      <c r="J1294" s="159"/>
      <c r="K1294" s="159"/>
      <c r="L1294" s="159"/>
    </row>
    <row r="1295" spans="2:12">
      <c r="B1295" s="159"/>
      <c r="C1295" s="159"/>
      <c r="D1295" s="159"/>
      <c r="E1295" s="159"/>
      <c r="F1295" s="159"/>
      <c r="G1295" s="159"/>
      <c r="H1295" s="159"/>
      <c r="I1295" s="159"/>
      <c r="J1295" s="159"/>
      <c r="K1295" s="159"/>
      <c r="L1295" s="159"/>
    </row>
    <row r="1296" spans="2:12">
      <c r="B1296" s="159"/>
      <c r="C1296" s="159"/>
      <c r="D1296" s="159"/>
      <c r="E1296" s="159"/>
      <c r="F1296" s="159"/>
      <c r="G1296" s="159"/>
      <c r="H1296" s="159"/>
      <c r="I1296" s="159"/>
      <c r="J1296" s="159"/>
      <c r="K1296" s="159"/>
      <c r="L1296" s="159"/>
    </row>
    <row r="1297" spans="2:12">
      <c r="B1297" s="159"/>
      <c r="C1297" s="159"/>
      <c r="D1297" s="159"/>
      <c r="E1297" s="159"/>
      <c r="F1297" s="159"/>
      <c r="G1297" s="159"/>
      <c r="H1297" s="159"/>
      <c r="I1297" s="159"/>
      <c r="J1297" s="159"/>
      <c r="K1297" s="159"/>
      <c r="L1297" s="159"/>
    </row>
    <row r="1298" spans="2:12">
      <c r="B1298" s="159"/>
      <c r="C1298" s="159"/>
      <c r="D1298" s="159"/>
      <c r="E1298" s="159"/>
      <c r="F1298" s="159"/>
      <c r="G1298" s="159"/>
      <c r="H1298" s="159"/>
      <c r="I1298" s="159"/>
      <c r="J1298" s="159"/>
      <c r="K1298" s="159"/>
      <c r="L1298" s="159"/>
    </row>
    <row r="1299" spans="2:12">
      <c r="B1299" s="159"/>
      <c r="C1299" s="159"/>
      <c r="D1299" s="159"/>
      <c r="E1299" s="159"/>
      <c r="F1299" s="159"/>
      <c r="G1299" s="159"/>
      <c r="H1299" s="159"/>
      <c r="I1299" s="159"/>
      <c r="J1299" s="159"/>
      <c r="K1299" s="159"/>
      <c r="L1299" s="159"/>
    </row>
    <row r="1300" spans="2:12">
      <c r="B1300" s="159"/>
      <c r="C1300" s="159"/>
      <c r="D1300" s="159"/>
      <c r="E1300" s="159"/>
      <c r="F1300" s="159"/>
      <c r="G1300" s="159"/>
      <c r="H1300" s="159"/>
      <c r="I1300" s="159"/>
      <c r="J1300" s="159"/>
      <c r="K1300" s="159"/>
      <c r="L1300" s="159"/>
    </row>
    <row r="1301" spans="2:12">
      <c r="B1301" s="159"/>
      <c r="C1301" s="159"/>
      <c r="D1301" s="159"/>
      <c r="E1301" s="159"/>
      <c r="F1301" s="159"/>
      <c r="G1301" s="159"/>
      <c r="H1301" s="159"/>
      <c r="I1301" s="159"/>
      <c r="J1301" s="159"/>
      <c r="K1301" s="159"/>
      <c r="L1301" s="159"/>
    </row>
    <row r="1302" spans="2:12">
      <c r="B1302" s="159"/>
      <c r="C1302" s="159"/>
      <c r="D1302" s="159"/>
      <c r="E1302" s="159"/>
      <c r="F1302" s="159"/>
      <c r="G1302" s="159"/>
      <c r="H1302" s="159"/>
      <c r="I1302" s="159"/>
      <c r="J1302" s="159"/>
      <c r="K1302" s="159"/>
      <c r="L1302" s="159"/>
    </row>
    <row r="1303" spans="2:12">
      <c r="B1303" s="159"/>
      <c r="C1303" s="159"/>
      <c r="D1303" s="159"/>
      <c r="E1303" s="159"/>
      <c r="F1303" s="159"/>
      <c r="G1303" s="159"/>
      <c r="H1303" s="159"/>
      <c r="I1303" s="159"/>
      <c r="J1303" s="159"/>
      <c r="K1303" s="159"/>
      <c r="L1303" s="159"/>
    </row>
    <row r="1304" spans="2:12">
      <c r="B1304" s="159"/>
      <c r="C1304" s="159"/>
      <c r="D1304" s="159"/>
      <c r="E1304" s="159"/>
      <c r="F1304" s="159"/>
      <c r="G1304" s="159"/>
      <c r="H1304" s="159"/>
      <c r="I1304" s="159"/>
      <c r="J1304" s="159"/>
      <c r="K1304" s="159"/>
      <c r="L1304" s="159"/>
    </row>
    <row r="1305" spans="2:12">
      <c r="B1305" s="159"/>
      <c r="C1305" s="159"/>
      <c r="D1305" s="159"/>
      <c r="E1305" s="159"/>
      <c r="F1305" s="159"/>
      <c r="G1305" s="159"/>
      <c r="H1305" s="159"/>
      <c r="I1305" s="159"/>
      <c r="J1305" s="159"/>
      <c r="K1305" s="159"/>
      <c r="L1305" s="159"/>
    </row>
    <row r="1306" spans="2:12">
      <c r="B1306" s="159"/>
      <c r="C1306" s="159"/>
      <c r="D1306" s="159"/>
      <c r="E1306" s="159"/>
      <c r="F1306" s="159"/>
      <c r="G1306" s="159"/>
      <c r="H1306" s="159"/>
      <c r="I1306" s="159"/>
      <c r="J1306" s="159"/>
      <c r="K1306" s="159"/>
      <c r="L1306" s="159"/>
    </row>
    <row r="1307" spans="2:12">
      <c r="B1307" s="159"/>
      <c r="C1307" s="159"/>
      <c r="D1307" s="159"/>
      <c r="E1307" s="159"/>
      <c r="F1307" s="159"/>
      <c r="G1307" s="159"/>
      <c r="H1307" s="159"/>
      <c r="I1307" s="159"/>
      <c r="J1307" s="159"/>
      <c r="K1307" s="159"/>
      <c r="L1307" s="159"/>
    </row>
    <row r="1308" spans="2:12">
      <c r="B1308" s="159"/>
      <c r="C1308" s="159"/>
      <c r="D1308" s="159"/>
      <c r="E1308" s="159"/>
      <c r="F1308" s="159"/>
      <c r="G1308" s="159"/>
      <c r="H1308" s="159"/>
      <c r="I1308" s="159"/>
      <c r="J1308" s="159"/>
      <c r="K1308" s="159"/>
      <c r="L1308" s="159"/>
    </row>
    <row r="1309" spans="2:12">
      <c r="B1309" s="159"/>
      <c r="C1309" s="159"/>
      <c r="D1309" s="159"/>
      <c r="E1309" s="159"/>
      <c r="F1309" s="159"/>
      <c r="G1309" s="159"/>
      <c r="H1309" s="159"/>
      <c r="I1309" s="159"/>
      <c r="J1309" s="159"/>
      <c r="K1309" s="159"/>
      <c r="L1309" s="159"/>
    </row>
    <row r="1310" spans="2:12">
      <c r="B1310" s="159"/>
      <c r="C1310" s="159"/>
      <c r="D1310" s="159"/>
      <c r="E1310" s="159"/>
      <c r="F1310" s="159"/>
      <c r="G1310" s="159"/>
      <c r="H1310" s="159"/>
      <c r="I1310" s="159"/>
      <c r="J1310" s="159"/>
      <c r="K1310" s="159"/>
      <c r="L1310" s="159"/>
    </row>
    <row r="1311" spans="2:12">
      <c r="B1311" s="159"/>
      <c r="C1311" s="159"/>
      <c r="D1311" s="159"/>
      <c r="E1311" s="159"/>
      <c r="F1311" s="159"/>
      <c r="G1311" s="159"/>
      <c r="H1311" s="159"/>
      <c r="I1311" s="159"/>
      <c r="J1311" s="159"/>
      <c r="K1311" s="159"/>
      <c r="L1311" s="159"/>
    </row>
    <row r="1312" spans="2:12">
      <c r="B1312" s="159"/>
      <c r="C1312" s="159"/>
      <c r="D1312" s="159"/>
      <c r="E1312" s="159"/>
      <c r="F1312" s="159"/>
      <c r="G1312" s="159"/>
      <c r="H1312" s="159"/>
      <c r="I1312" s="159"/>
      <c r="J1312" s="159"/>
      <c r="K1312" s="159"/>
      <c r="L1312" s="159"/>
    </row>
    <row r="1313" spans="2:12">
      <c r="B1313" s="159"/>
      <c r="C1313" s="159"/>
      <c r="D1313" s="159"/>
      <c r="E1313" s="159"/>
      <c r="F1313" s="159"/>
      <c r="G1313" s="159"/>
      <c r="H1313" s="159"/>
      <c r="I1313" s="159"/>
      <c r="J1313" s="159"/>
      <c r="K1313" s="159"/>
      <c r="L1313" s="159"/>
    </row>
    <row r="1314" spans="2:12">
      <c r="B1314" s="159"/>
      <c r="C1314" s="159"/>
      <c r="D1314" s="159"/>
      <c r="E1314" s="159"/>
      <c r="F1314" s="159"/>
      <c r="G1314" s="159"/>
      <c r="H1314" s="159"/>
      <c r="I1314" s="159"/>
      <c r="J1314" s="159"/>
      <c r="K1314" s="159"/>
      <c r="L1314" s="159"/>
    </row>
    <row r="1315" spans="2:12">
      <c r="B1315" s="159"/>
      <c r="C1315" s="159"/>
      <c r="D1315" s="159"/>
      <c r="E1315" s="159"/>
      <c r="F1315" s="159"/>
      <c r="G1315" s="159"/>
      <c r="H1315" s="159"/>
      <c r="I1315" s="159"/>
      <c r="J1315" s="159"/>
      <c r="K1315" s="159"/>
      <c r="L1315" s="159"/>
    </row>
    <row r="1316" spans="2:12">
      <c r="B1316" s="159"/>
      <c r="C1316" s="159"/>
      <c r="D1316" s="159"/>
      <c r="E1316" s="159"/>
      <c r="F1316" s="159"/>
      <c r="G1316" s="159"/>
      <c r="H1316" s="159"/>
      <c r="I1316" s="159"/>
      <c r="J1316" s="159"/>
      <c r="K1316" s="159"/>
      <c r="L1316" s="159"/>
    </row>
    <row r="1317" spans="2:12">
      <c r="B1317" s="159"/>
      <c r="C1317" s="159"/>
      <c r="D1317" s="159"/>
      <c r="E1317" s="159"/>
      <c r="F1317" s="159"/>
      <c r="G1317" s="159"/>
      <c r="H1317" s="159"/>
      <c r="I1317" s="159"/>
      <c r="J1317" s="159"/>
      <c r="K1317" s="159"/>
      <c r="L1317" s="159"/>
    </row>
    <row r="1318" spans="2:12">
      <c r="B1318" s="159"/>
      <c r="C1318" s="159"/>
      <c r="D1318" s="159"/>
      <c r="E1318" s="159"/>
      <c r="F1318" s="159"/>
      <c r="G1318" s="159"/>
      <c r="H1318" s="159"/>
      <c r="I1318" s="159"/>
      <c r="J1318" s="159"/>
      <c r="K1318" s="159"/>
      <c r="L1318" s="159"/>
    </row>
    <row r="1319" spans="2:12">
      <c r="B1319" s="159"/>
      <c r="C1319" s="159"/>
      <c r="D1319" s="159"/>
      <c r="E1319" s="159"/>
      <c r="F1319" s="159"/>
      <c r="G1319" s="159"/>
      <c r="H1319" s="159"/>
      <c r="I1319" s="159"/>
      <c r="J1319" s="159"/>
      <c r="K1319" s="159"/>
      <c r="L1319" s="159"/>
    </row>
    <row r="1320" spans="2:12">
      <c r="B1320" s="159"/>
      <c r="C1320" s="159"/>
      <c r="D1320" s="159"/>
      <c r="E1320" s="159"/>
      <c r="F1320" s="159"/>
      <c r="G1320" s="159"/>
      <c r="H1320" s="159"/>
      <c r="I1320" s="159"/>
      <c r="J1320" s="159"/>
      <c r="K1320" s="159"/>
      <c r="L1320" s="159"/>
    </row>
    <row r="1321" spans="2:12">
      <c r="B1321" s="159"/>
      <c r="C1321" s="159"/>
      <c r="D1321" s="159"/>
      <c r="E1321" s="159"/>
      <c r="F1321" s="159"/>
      <c r="G1321" s="159"/>
      <c r="H1321" s="159"/>
      <c r="I1321" s="159"/>
      <c r="J1321" s="159"/>
      <c r="K1321" s="159"/>
      <c r="L1321" s="159"/>
    </row>
    <row r="1322" spans="2:12">
      <c r="B1322" s="159"/>
      <c r="C1322" s="159"/>
      <c r="D1322" s="159"/>
      <c r="E1322" s="159"/>
      <c r="F1322" s="159"/>
      <c r="G1322" s="159"/>
      <c r="H1322" s="159"/>
      <c r="I1322" s="159"/>
      <c r="J1322" s="159"/>
      <c r="K1322" s="159"/>
      <c r="L1322" s="159"/>
    </row>
    <row r="1323" spans="2:12">
      <c r="B1323" s="159"/>
      <c r="C1323" s="159"/>
      <c r="D1323" s="159"/>
      <c r="E1323" s="159"/>
      <c r="F1323" s="159"/>
      <c r="G1323" s="159"/>
      <c r="H1323" s="159"/>
      <c r="I1323" s="159"/>
      <c r="J1323" s="159"/>
      <c r="K1323" s="159"/>
      <c r="L1323" s="159"/>
    </row>
    <row r="1324" spans="2:12">
      <c r="B1324" s="159"/>
      <c r="C1324" s="159"/>
      <c r="D1324" s="159"/>
      <c r="E1324" s="159"/>
      <c r="F1324" s="159"/>
      <c r="G1324" s="159"/>
      <c r="H1324" s="159"/>
      <c r="I1324" s="159"/>
      <c r="J1324" s="159"/>
      <c r="K1324" s="159"/>
      <c r="L1324" s="159"/>
    </row>
    <row r="1325" spans="2:12">
      <c r="B1325" s="159"/>
      <c r="C1325" s="159"/>
      <c r="D1325" s="159"/>
      <c r="E1325" s="159"/>
      <c r="F1325" s="159"/>
      <c r="G1325" s="159"/>
      <c r="H1325" s="159"/>
      <c r="I1325" s="159"/>
      <c r="J1325" s="159"/>
      <c r="K1325" s="159"/>
      <c r="L1325" s="159"/>
    </row>
    <row r="1326" spans="2:12">
      <c r="B1326" s="159"/>
      <c r="C1326" s="159"/>
      <c r="D1326" s="159"/>
      <c r="E1326" s="159"/>
      <c r="F1326" s="159"/>
      <c r="G1326" s="159"/>
      <c r="H1326" s="159"/>
      <c r="I1326" s="159"/>
      <c r="J1326" s="159"/>
      <c r="K1326" s="159"/>
      <c r="L1326" s="159"/>
    </row>
    <row r="1327" spans="2:12">
      <c r="B1327" s="159"/>
      <c r="C1327" s="159"/>
      <c r="D1327" s="159"/>
      <c r="E1327" s="159"/>
      <c r="F1327" s="159"/>
      <c r="G1327" s="159"/>
      <c r="H1327" s="159"/>
      <c r="I1327" s="159"/>
      <c r="J1327" s="159"/>
      <c r="K1327" s="159"/>
      <c r="L1327" s="159"/>
    </row>
    <row r="1328" spans="2:12">
      <c r="B1328" s="159"/>
      <c r="C1328" s="159"/>
      <c r="D1328" s="159"/>
      <c r="E1328" s="159"/>
      <c r="F1328" s="159"/>
      <c r="G1328" s="159"/>
      <c r="H1328" s="159"/>
      <c r="I1328" s="159"/>
      <c r="J1328" s="159"/>
      <c r="K1328" s="159"/>
      <c r="L1328" s="159"/>
    </row>
    <row r="1329" spans="2:12">
      <c r="B1329" s="159"/>
      <c r="C1329" s="159"/>
      <c r="D1329" s="159"/>
      <c r="E1329" s="159"/>
      <c r="F1329" s="159"/>
      <c r="G1329" s="159"/>
      <c r="H1329" s="159"/>
      <c r="I1329" s="159"/>
      <c r="J1329" s="159"/>
      <c r="K1329" s="159"/>
      <c r="L1329" s="159"/>
    </row>
    <row r="1330" spans="2:12">
      <c r="B1330" s="159"/>
      <c r="C1330" s="159"/>
      <c r="D1330" s="159"/>
      <c r="E1330" s="159"/>
      <c r="F1330" s="159"/>
      <c r="G1330" s="159"/>
      <c r="H1330" s="159"/>
      <c r="I1330" s="159"/>
      <c r="J1330" s="159"/>
      <c r="K1330" s="159"/>
      <c r="L1330" s="159"/>
    </row>
    <row r="1331" spans="2:12">
      <c r="B1331" s="159"/>
      <c r="C1331" s="159"/>
      <c r="D1331" s="159"/>
      <c r="E1331" s="159"/>
      <c r="F1331" s="159"/>
      <c r="G1331" s="159"/>
      <c r="H1331" s="159"/>
      <c r="I1331" s="159"/>
      <c r="J1331" s="159"/>
      <c r="K1331" s="159"/>
      <c r="L1331" s="159"/>
    </row>
    <row r="1332" spans="2:12">
      <c r="B1332" s="159"/>
      <c r="C1332" s="159"/>
      <c r="D1332" s="159"/>
      <c r="E1332" s="159"/>
      <c r="F1332" s="159"/>
      <c r="G1332" s="159"/>
      <c r="H1332" s="159"/>
      <c r="I1332" s="159"/>
      <c r="J1332" s="159"/>
      <c r="K1332" s="159"/>
      <c r="L1332" s="159"/>
    </row>
    <row r="1333" spans="2:12">
      <c r="B1333" s="159"/>
      <c r="C1333" s="159"/>
      <c r="D1333" s="159"/>
      <c r="E1333" s="159"/>
      <c r="F1333" s="159"/>
      <c r="G1333" s="159"/>
      <c r="H1333" s="159"/>
      <c r="I1333" s="159"/>
      <c r="J1333" s="159"/>
      <c r="K1333" s="159"/>
      <c r="L1333" s="159"/>
    </row>
    <row r="1334" spans="2:12">
      <c r="B1334" s="159"/>
      <c r="C1334" s="159"/>
      <c r="D1334" s="159"/>
      <c r="E1334" s="159"/>
      <c r="F1334" s="159"/>
      <c r="G1334" s="159"/>
      <c r="H1334" s="159"/>
      <c r="I1334" s="159"/>
      <c r="J1334" s="159"/>
      <c r="K1334" s="159"/>
      <c r="L1334" s="159"/>
    </row>
    <row r="1335" spans="2:12">
      <c r="B1335" s="159"/>
      <c r="C1335" s="159"/>
      <c r="D1335" s="159"/>
      <c r="E1335" s="159"/>
      <c r="F1335" s="159"/>
      <c r="G1335" s="159"/>
      <c r="H1335" s="159"/>
      <c r="I1335" s="159"/>
      <c r="J1335" s="159"/>
      <c r="K1335" s="159"/>
      <c r="L1335" s="159"/>
    </row>
    <row r="1336" spans="2:12">
      <c r="B1336" s="159"/>
      <c r="C1336" s="159"/>
      <c r="D1336" s="159"/>
      <c r="E1336" s="159"/>
      <c r="F1336" s="159"/>
      <c r="G1336" s="159"/>
      <c r="H1336" s="159"/>
      <c r="I1336" s="159"/>
      <c r="J1336" s="159"/>
      <c r="K1336" s="159"/>
      <c r="L1336" s="159"/>
    </row>
    <row r="1337" spans="2:12">
      <c r="B1337" s="159"/>
      <c r="C1337" s="159"/>
      <c r="D1337" s="159"/>
      <c r="E1337" s="159"/>
      <c r="F1337" s="159"/>
      <c r="G1337" s="159"/>
      <c r="H1337" s="159"/>
      <c r="I1337" s="159"/>
      <c r="J1337" s="159"/>
      <c r="K1337" s="159"/>
      <c r="L1337" s="159"/>
    </row>
    <row r="1338" spans="2:12">
      <c r="B1338" s="159"/>
      <c r="C1338" s="159"/>
      <c r="D1338" s="159"/>
      <c r="E1338" s="159"/>
      <c r="F1338" s="159"/>
      <c r="G1338" s="159"/>
      <c r="H1338" s="159"/>
      <c r="I1338" s="159"/>
      <c r="J1338" s="159"/>
      <c r="K1338" s="159"/>
      <c r="L1338" s="159"/>
    </row>
    <row r="1339" spans="2:12">
      <c r="B1339" s="159"/>
      <c r="C1339" s="159"/>
      <c r="D1339" s="159"/>
      <c r="E1339" s="159"/>
      <c r="F1339" s="159"/>
      <c r="G1339" s="159"/>
      <c r="H1339" s="159"/>
      <c r="I1339" s="159"/>
      <c r="J1339" s="159"/>
      <c r="K1339" s="159"/>
      <c r="L1339" s="159"/>
    </row>
    <row r="1340" spans="2:12">
      <c r="B1340" s="159"/>
      <c r="C1340" s="159"/>
      <c r="D1340" s="159"/>
      <c r="E1340" s="159"/>
      <c r="F1340" s="159"/>
      <c r="G1340" s="159"/>
      <c r="H1340" s="159"/>
      <c r="I1340" s="159"/>
      <c r="J1340" s="159"/>
      <c r="K1340" s="159"/>
      <c r="L1340" s="159"/>
    </row>
    <row r="1341" spans="2:12">
      <c r="B1341" s="159"/>
      <c r="C1341" s="159"/>
      <c r="D1341" s="159"/>
      <c r="E1341" s="159"/>
      <c r="F1341" s="159"/>
      <c r="G1341" s="159"/>
      <c r="H1341" s="159"/>
      <c r="I1341" s="159"/>
      <c r="J1341" s="159"/>
      <c r="K1341" s="159"/>
      <c r="L1341" s="159"/>
    </row>
    <row r="1342" spans="2:12">
      <c r="B1342" s="159"/>
      <c r="C1342" s="159"/>
      <c r="D1342" s="159"/>
      <c r="E1342" s="159"/>
      <c r="F1342" s="159"/>
      <c r="G1342" s="159"/>
      <c r="H1342" s="159"/>
      <c r="I1342" s="159"/>
      <c r="J1342" s="159"/>
      <c r="K1342" s="159"/>
      <c r="L1342" s="159"/>
    </row>
    <row r="1343" spans="2:12">
      <c r="B1343" s="159"/>
      <c r="C1343" s="159"/>
      <c r="D1343" s="159"/>
      <c r="E1343" s="159"/>
      <c r="F1343" s="159"/>
      <c r="G1343" s="159"/>
      <c r="H1343" s="159"/>
      <c r="I1343" s="159"/>
      <c r="J1343" s="159"/>
      <c r="K1343" s="159"/>
      <c r="L1343" s="159"/>
    </row>
    <row r="1344" spans="2:12">
      <c r="B1344" s="159"/>
      <c r="C1344" s="159"/>
      <c r="D1344" s="159"/>
      <c r="E1344" s="159"/>
      <c r="F1344" s="159"/>
      <c r="G1344" s="159"/>
      <c r="H1344" s="159"/>
      <c r="I1344" s="159"/>
      <c r="J1344" s="159"/>
      <c r="K1344" s="159"/>
      <c r="L1344" s="159"/>
    </row>
    <row r="1345" spans="2:12">
      <c r="B1345" s="159"/>
      <c r="C1345" s="159"/>
      <c r="D1345" s="159"/>
      <c r="E1345" s="159"/>
      <c r="F1345" s="159"/>
      <c r="G1345" s="159"/>
      <c r="H1345" s="159"/>
      <c r="I1345" s="159"/>
      <c r="J1345" s="159"/>
      <c r="K1345" s="159"/>
      <c r="L1345" s="159"/>
    </row>
    <row r="1346" spans="2:12">
      <c r="B1346" s="159"/>
      <c r="C1346" s="159"/>
      <c r="D1346" s="159"/>
      <c r="E1346" s="159"/>
      <c r="F1346" s="159"/>
      <c r="G1346" s="159"/>
      <c r="H1346" s="159"/>
      <c r="I1346" s="159"/>
      <c r="J1346" s="159"/>
      <c r="K1346" s="159"/>
      <c r="L1346" s="159"/>
    </row>
    <row r="1347" spans="2:12">
      <c r="B1347" s="159"/>
      <c r="C1347" s="159"/>
      <c r="D1347" s="159"/>
      <c r="E1347" s="159"/>
      <c r="F1347" s="159"/>
      <c r="G1347" s="159"/>
      <c r="H1347" s="159"/>
      <c r="I1347" s="159"/>
      <c r="J1347" s="159"/>
      <c r="K1347" s="159"/>
      <c r="L1347" s="159"/>
    </row>
    <row r="1348" spans="2:12">
      <c r="B1348" s="159"/>
      <c r="C1348" s="159"/>
      <c r="D1348" s="159"/>
      <c r="E1348" s="159"/>
      <c r="F1348" s="159"/>
      <c r="G1348" s="159"/>
      <c r="H1348" s="159"/>
      <c r="I1348" s="159"/>
      <c r="J1348" s="159"/>
      <c r="K1348" s="159"/>
      <c r="L1348" s="159"/>
    </row>
    <row r="1349" spans="2:12">
      <c r="B1349" s="159"/>
      <c r="C1349" s="159"/>
      <c r="D1349" s="159"/>
      <c r="E1349" s="159"/>
      <c r="F1349" s="159"/>
      <c r="G1349" s="159"/>
      <c r="H1349" s="159"/>
      <c r="I1349" s="159"/>
      <c r="J1349" s="159"/>
      <c r="K1349" s="159"/>
      <c r="L1349" s="159"/>
    </row>
    <row r="1350" spans="2:12">
      <c r="B1350" s="159"/>
      <c r="C1350" s="159"/>
      <c r="D1350" s="159"/>
      <c r="E1350" s="159"/>
      <c r="F1350" s="159"/>
      <c r="G1350" s="159"/>
      <c r="H1350" s="159"/>
      <c r="I1350" s="159"/>
      <c r="J1350" s="159"/>
      <c r="K1350" s="159"/>
      <c r="L1350" s="159"/>
    </row>
    <row r="1351" spans="2:12">
      <c r="B1351" s="159"/>
      <c r="C1351" s="159"/>
      <c r="D1351" s="159"/>
      <c r="E1351" s="159"/>
      <c r="F1351" s="159"/>
      <c r="G1351" s="159"/>
      <c r="H1351" s="159"/>
      <c r="I1351" s="159"/>
      <c r="J1351" s="159"/>
      <c r="K1351" s="159"/>
      <c r="L1351" s="159"/>
    </row>
    <row r="1352" spans="2:12">
      <c r="B1352" s="159"/>
      <c r="C1352" s="159"/>
      <c r="D1352" s="159"/>
      <c r="E1352" s="159"/>
      <c r="F1352" s="159"/>
      <c r="G1352" s="159"/>
      <c r="H1352" s="159"/>
      <c r="I1352" s="159"/>
      <c r="J1352" s="159"/>
      <c r="K1352" s="159"/>
      <c r="L1352" s="159"/>
    </row>
    <row r="1353" spans="2:12">
      <c r="B1353" s="159"/>
      <c r="C1353" s="159"/>
      <c r="D1353" s="159"/>
      <c r="E1353" s="159"/>
      <c r="F1353" s="159"/>
      <c r="G1353" s="159"/>
      <c r="H1353" s="159"/>
      <c r="I1353" s="159"/>
      <c r="J1353" s="159"/>
      <c r="K1353" s="159"/>
      <c r="L1353" s="159"/>
    </row>
    <row r="1354" spans="2:12">
      <c r="B1354" s="159"/>
      <c r="C1354" s="159"/>
      <c r="D1354" s="159"/>
      <c r="E1354" s="159"/>
      <c r="F1354" s="159"/>
      <c r="G1354" s="159"/>
      <c r="H1354" s="159"/>
      <c r="I1354" s="159"/>
      <c r="J1354" s="159"/>
      <c r="K1354" s="159"/>
      <c r="L1354" s="159"/>
    </row>
    <row r="1355" spans="2:12">
      <c r="B1355" s="159"/>
      <c r="C1355" s="159"/>
      <c r="D1355" s="159"/>
      <c r="E1355" s="159"/>
      <c r="F1355" s="159"/>
      <c r="G1355" s="159"/>
      <c r="H1355" s="159"/>
      <c r="I1355" s="159"/>
      <c r="J1355" s="159"/>
      <c r="K1355" s="159"/>
      <c r="L1355" s="159"/>
    </row>
    <row r="1356" spans="2:12">
      <c r="B1356" s="159"/>
      <c r="C1356" s="159"/>
      <c r="D1356" s="159"/>
      <c r="E1356" s="159"/>
      <c r="F1356" s="159"/>
      <c r="G1356" s="159"/>
      <c r="H1356" s="159"/>
      <c r="I1356" s="159"/>
      <c r="J1356" s="159"/>
      <c r="K1356" s="159"/>
      <c r="L1356" s="159"/>
    </row>
    <row r="1357" spans="2:12">
      <c r="B1357" s="159"/>
      <c r="C1357" s="159"/>
      <c r="D1357" s="159"/>
      <c r="E1357" s="159"/>
      <c r="F1357" s="159"/>
      <c r="G1357" s="159"/>
      <c r="H1357" s="159"/>
      <c r="I1357" s="159"/>
      <c r="J1357" s="159"/>
      <c r="K1357" s="159"/>
      <c r="L1357" s="159"/>
    </row>
    <row r="1358" spans="2:12">
      <c r="B1358" s="159"/>
      <c r="C1358" s="159"/>
      <c r="D1358" s="159"/>
      <c r="E1358" s="159"/>
      <c r="F1358" s="159"/>
      <c r="G1358" s="159"/>
      <c r="H1358" s="159"/>
      <c r="I1358" s="159"/>
      <c r="J1358" s="159"/>
      <c r="K1358" s="159"/>
      <c r="L1358" s="159"/>
    </row>
    <row r="1359" spans="2:12">
      <c r="B1359" s="159"/>
      <c r="C1359" s="159"/>
      <c r="D1359" s="159"/>
      <c r="E1359" s="159"/>
      <c r="F1359" s="159"/>
      <c r="G1359" s="159"/>
      <c r="H1359" s="159"/>
      <c r="I1359" s="159"/>
      <c r="J1359" s="159"/>
      <c r="K1359" s="159"/>
      <c r="L1359" s="159"/>
    </row>
    <row r="1360" spans="2:12">
      <c r="B1360" s="159"/>
      <c r="C1360" s="159"/>
      <c r="D1360" s="159"/>
      <c r="E1360" s="159"/>
      <c r="F1360" s="159"/>
      <c r="G1360" s="159"/>
      <c r="H1360" s="159"/>
      <c r="I1360" s="159"/>
      <c r="J1360" s="159"/>
      <c r="K1360" s="159"/>
      <c r="L1360" s="159"/>
    </row>
    <row r="1361" spans="2:12">
      <c r="B1361" s="159"/>
      <c r="C1361" s="159"/>
      <c r="D1361" s="159"/>
      <c r="E1361" s="159"/>
      <c r="F1361" s="159"/>
      <c r="G1361" s="159"/>
      <c r="H1361" s="159"/>
      <c r="I1361" s="159"/>
      <c r="J1361" s="159"/>
      <c r="K1361" s="159"/>
      <c r="L1361" s="159"/>
    </row>
    <row r="1362" spans="2:12">
      <c r="B1362" s="159"/>
      <c r="C1362" s="159"/>
      <c r="D1362" s="159"/>
      <c r="E1362" s="159"/>
      <c r="F1362" s="159"/>
      <c r="G1362" s="159"/>
      <c r="H1362" s="159"/>
      <c r="I1362" s="159"/>
      <c r="J1362" s="159"/>
      <c r="K1362" s="159"/>
      <c r="L1362" s="159"/>
    </row>
    <row r="1363" spans="2:12">
      <c r="B1363" s="159"/>
      <c r="C1363" s="159"/>
      <c r="D1363" s="159"/>
      <c r="E1363" s="159"/>
      <c r="F1363" s="159"/>
      <c r="G1363" s="159"/>
      <c r="H1363" s="159"/>
      <c r="I1363" s="159"/>
      <c r="J1363" s="159"/>
      <c r="K1363" s="159"/>
      <c r="L1363" s="159"/>
    </row>
    <row r="1364" spans="2:12">
      <c r="B1364" s="159"/>
      <c r="C1364" s="159"/>
      <c r="D1364" s="159"/>
      <c r="E1364" s="159"/>
      <c r="F1364" s="159"/>
      <c r="G1364" s="159"/>
      <c r="H1364" s="159"/>
      <c r="I1364" s="159"/>
      <c r="J1364" s="159"/>
      <c r="K1364" s="159"/>
      <c r="L1364" s="159"/>
    </row>
    <row r="1365" spans="2:12">
      <c r="B1365" s="159"/>
      <c r="C1365" s="159"/>
      <c r="D1365" s="159"/>
      <c r="E1365" s="159"/>
      <c r="F1365" s="159"/>
      <c r="G1365" s="159"/>
      <c r="H1365" s="159"/>
      <c r="I1365" s="159"/>
      <c r="J1365" s="159"/>
      <c r="K1365" s="159"/>
      <c r="L1365" s="159"/>
    </row>
    <row r="1366" spans="2:12">
      <c r="B1366" s="159"/>
      <c r="C1366" s="159"/>
      <c r="D1366" s="159"/>
      <c r="E1366" s="159"/>
      <c r="F1366" s="159"/>
      <c r="G1366" s="159"/>
      <c r="H1366" s="159"/>
      <c r="I1366" s="159"/>
      <c r="J1366" s="159"/>
      <c r="K1366" s="159"/>
      <c r="L1366" s="159"/>
    </row>
    <row r="1367" spans="2:12">
      <c r="B1367" s="159"/>
      <c r="C1367" s="159"/>
      <c r="D1367" s="159"/>
      <c r="E1367" s="159"/>
      <c r="F1367" s="159"/>
      <c r="G1367" s="159"/>
      <c r="H1367" s="159"/>
      <c r="I1367" s="159"/>
      <c r="J1367" s="159"/>
      <c r="K1367" s="159"/>
      <c r="L1367" s="159"/>
    </row>
    <row r="1368" spans="2:12">
      <c r="B1368" s="159"/>
      <c r="C1368" s="159"/>
      <c r="D1368" s="159"/>
      <c r="E1368" s="159"/>
      <c r="F1368" s="159"/>
      <c r="G1368" s="159"/>
      <c r="H1368" s="159"/>
      <c r="I1368" s="159"/>
      <c r="J1368" s="159"/>
      <c r="K1368" s="159"/>
      <c r="L1368" s="159"/>
    </row>
    <row r="1369" spans="2:12">
      <c r="B1369" s="159"/>
      <c r="C1369" s="159"/>
      <c r="D1369" s="159"/>
      <c r="E1369" s="159"/>
      <c r="F1369" s="159"/>
      <c r="G1369" s="159"/>
      <c r="H1369" s="159"/>
      <c r="I1369" s="159"/>
      <c r="J1369" s="159"/>
      <c r="K1369" s="159"/>
      <c r="L1369" s="159"/>
    </row>
    <row r="1370" spans="2:12">
      <c r="B1370" s="159"/>
      <c r="C1370" s="159"/>
      <c r="D1370" s="159"/>
      <c r="E1370" s="159"/>
      <c r="F1370" s="159"/>
      <c r="G1370" s="159"/>
      <c r="H1370" s="159"/>
      <c r="I1370" s="159"/>
      <c r="J1370" s="159"/>
      <c r="K1370" s="159"/>
      <c r="L1370" s="159"/>
    </row>
    <row r="1371" spans="2:12">
      <c r="B1371" s="159"/>
      <c r="C1371" s="159"/>
      <c r="D1371" s="159"/>
      <c r="E1371" s="159"/>
      <c r="F1371" s="159"/>
      <c r="G1371" s="159"/>
      <c r="H1371" s="159"/>
      <c r="I1371" s="159"/>
      <c r="J1371" s="159"/>
      <c r="K1371" s="159"/>
      <c r="L1371" s="159"/>
    </row>
    <row r="1372" spans="2:12">
      <c r="B1372" s="159"/>
      <c r="C1372" s="159"/>
      <c r="D1372" s="159"/>
      <c r="E1372" s="159"/>
      <c r="F1372" s="159"/>
      <c r="G1372" s="159"/>
      <c r="H1372" s="159"/>
      <c r="I1372" s="159"/>
      <c r="J1372" s="159"/>
      <c r="K1372" s="159"/>
      <c r="L1372" s="159"/>
    </row>
    <row r="1373" spans="2:12">
      <c r="B1373" s="159"/>
      <c r="C1373" s="159"/>
      <c r="D1373" s="159"/>
      <c r="E1373" s="159"/>
      <c r="F1373" s="159"/>
      <c r="G1373" s="159"/>
      <c r="H1373" s="159"/>
      <c r="I1373" s="159"/>
      <c r="J1373" s="159"/>
      <c r="K1373" s="159"/>
      <c r="L1373" s="159"/>
    </row>
    <row r="1374" spans="2:12">
      <c r="B1374" s="159"/>
      <c r="C1374" s="159"/>
      <c r="D1374" s="159"/>
      <c r="E1374" s="159"/>
      <c r="F1374" s="159"/>
      <c r="G1374" s="159"/>
      <c r="H1374" s="159"/>
      <c r="I1374" s="159"/>
      <c r="J1374" s="159"/>
      <c r="K1374" s="159"/>
      <c r="L1374" s="159"/>
    </row>
    <row r="1375" spans="2:12">
      <c r="B1375" s="159"/>
      <c r="C1375" s="159"/>
      <c r="D1375" s="159"/>
      <c r="E1375" s="159"/>
      <c r="F1375" s="159"/>
      <c r="G1375" s="159"/>
      <c r="H1375" s="159"/>
      <c r="I1375" s="159"/>
      <c r="J1375" s="159"/>
      <c r="K1375" s="159"/>
      <c r="L1375" s="159"/>
    </row>
    <row r="1376" spans="2:12">
      <c r="B1376" s="159"/>
      <c r="C1376" s="159"/>
      <c r="D1376" s="159"/>
      <c r="E1376" s="159"/>
      <c r="F1376" s="159"/>
      <c r="G1376" s="159"/>
      <c r="H1376" s="159"/>
      <c r="I1376" s="159"/>
      <c r="J1376" s="159"/>
      <c r="K1376" s="159"/>
      <c r="L1376" s="159"/>
    </row>
    <row r="1377" spans="2:12">
      <c r="B1377" s="159"/>
      <c r="C1377" s="159"/>
      <c r="D1377" s="159"/>
      <c r="E1377" s="159"/>
      <c r="F1377" s="159"/>
      <c r="G1377" s="159"/>
      <c r="H1377" s="159"/>
      <c r="I1377" s="159"/>
      <c r="J1377" s="159"/>
      <c r="K1377" s="159"/>
      <c r="L1377" s="159"/>
    </row>
    <row r="1378" spans="2:12">
      <c r="B1378" s="159"/>
      <c r="C1378" s="159"/>
      <c r="D1378" s="159"/>
      <c r="E1378" s="159"/>
      <c r="F1378" s="159"/>
      <c r="G1378" s="159"/>
      <c r="H1378" s="159"/>
      <c r="I1378" s="159"/>
      <c r="J1378" s="159"/>
      <c r="K1378" s="159"/>
      <c r="L1378" s="159"/>
    </row>
    <row r="1379" spans="2:12">
      <c r="B1379" s="159"/>
      <c r="C1379" s="159"/>
      <c r="D1379" s="159"/>
      <c r="E1379" s="159"/>
      <c r="F1379" s="159"/>
      <c r="G1379" s="159"/>
      <c r="H1379" s="159"/>
      <c r="I1379" s="159"/>
      <c r="J1379" s="159"/>
      <c r="K1379" s="159"/>
      <c r="L1379" s="159"/>
    </row>
    <row r="1380" spans="2:12">
      <c r="B1380" s="159"/>
      <c r="C1380" s="159"/>
      <c r="D1380" s="159"/>
      <c r="E1380" s="159"/>
      <c r="F1380" s="159"/>
      <c r="G1380" s="159"/>
      <c r="H1380" s="159"/>
      <c r="I1380" s="159"/>
      <c r="J1380" s="159"/>
      <c r="K1380" s="159"/>
      <c r="L1380" s="159"/>
    </row>
    <row r="1381" spans="2:12">
      <c r="B1381" s="159"/>
      <c r="C1381" s="159"/>
      <c r="D1381" s="159"/>
      <c r="E1381" s="159"/>
      <c r="F1381" s="159"/>
      <c r="G1381" s="159"/>
      <c r="H1381" s="159"/>
      <c r="I1381" s="159"/>
      <c r="J1381" s="159"/>
      <c r="K1381" s="159"/>
      <c r="L1381" s="159"/>
    </row>
    <row r="1382" spans="2:12">
      <c r="B1382" s="159"/>
      <c r="C1382" s="159"/>
      <c r="D1382" s="159"/>
      <c r="E1382" s="159"/>
      <c r="F1382" s="159"/>
      <c r="G1382" s="159"/>
      <c r="H1382" s="159"/>
      <c r="I1382" s="159"/>
      <c r="J1382" s="159"/>
      <c r="K1382" s="159"/>
      <c r="L1382" s="159"/>
    </row>
    <row r="1383" spans="2:12">
      <c r="B1383" s="159"/>
      <c r="C1383" s="159"/>
      <c r="D1383" s="159"/>
      <c r="E1383" s="159"/>
      <c r="F1383" s="159"/>
      <c r="G1383" s="159"/>
      <c r="H1383" s="159"/>
      <c r="I1383" s="159"/>
      <c r="J1383" s="159"/>
      <c r="K1383" s="159"/>
      <c r="L1383" s="159"/>
    </row>
    <row r="1384" spans="2:12">
      <c r="B1384" s="159"/>
      <c r="C1384" s="159"/>
      <c r="D1384" s="159"/>
      <c r="E1384" s="159"/>
      <c r="F1384" s="159"/>
      <c r="G1384" s="159"/>
      <c r="H1384" s="159"/>
      <c r="I1384" s="159"/>
      <c r="J1384" s="159"/>
      <c r="K1384" s="159"/>
      <c r="L1384" s="159"/>
    </row>
    <row r="1385" spans="2:12">
      <c r="B1385" s="159"/>
      <c r="C1385" s="159"/>
      <c r="D1385" s="159"/>
      <c r="E1385" s="159"/>
      <c r="F1385" s="159"/>
      <c r="G1385" s="159"/>
      <c r="H1385" s="159"/>
      <c r="I1385" s="159"/>
      <c r="J1385" s="159"/>
      <c r="K1385" s="159"/>
      <c r="L1385" s="159"/>
    </row>
    <row r="1386" spans="2:12">
      <c r="B1386" s="159"/>
      <c r="C1386" s="159"/>
      <c r="D1386" s="159"/>
      <c r="E1386" s="159"/>
      <c r="F1386" s="159"/>
      <c r="G1386" s="159"/>
      <c r="H1386" s="159"/>
      <c r="I1386" s="159"/>
      <c r="J1386" s="159"/>
      <c r="K1386" s="159"/>
      <c r="L1386" s="159"/>
    </row>
    <row r="1387" spans="2:12">
      <c r="B1387" s="159"/>
      <c r="C1387" s="159"/>
      <c r="D1387" s="159"/>
      <c r="E1387" s="159"/>
      <c r="F1387" s="159"/>
      <c r="G1387" s="159"/>
      <c r="H1387" s="159"/>
      <c r="I1387" s="159"/>
      <c r="J1387" s="159"/>
      <c r="K1387" s="159"/>
      <c r="L1387" s="159"/>
    </row>
    <row r="1388" spans="2:12">
      <c r="B1388" s="159"/>
      <c r="C1388" s="159"/>
      <c r="D1388" s="159"/>
      <c r="E1388" s="159"/>
      <c r="F1388" s="159"/>
      <c r="G1388" s="159"/>
      <c r="H1388" s="159"/>
      <c r="I1388" s="159"/>
      <c r="J1388" s="159"/>
      <c r="K1388" s="159"/>
      <c r="L1388" s="159"/>
    </row>
    <row r="1389" spans="2:12">
      <c r="B1389" s="159"/>
      <c r="C1389" s="159"/>
      <c r="D1389" s="159"/>
      <c r="E1389" s="159"/>
      <c r="F1389" s="159"/>
      <c r="G1389" s="159"/>
      <c r="H1389" s="159"/>
      <c r="I1389" s="159"/>
      <c r="J1389" s="159"/>
      <c r="K1389" s="159"/>
      <c r="L1389" s="159"/>
    </row>
    <row r="1390" spans="2:12">
      <c r="B1390" s="159"/>
      <c r="C1390" s="159"/>
      <c r="D1390" s="159"/>
      <c r="E1390" s="159"/>
      <c r="F1390" s="159"/>
      <c r="G1390" s="159"/>
      <c r="H1390" s="159"/>
      <c r="I1390" s="159"/>
      <c r="J1390" s="159"/>
      <c r="K1390" s="159"/>
      <c r="L1390" s="159"/>
    </row>
    <row r="1391" spans="2:12">
      <c r="B1391" s="159"/>
      <c r="C1391" s="159"/>
      <c r="D1391" s="159"/>
      <c r="E1391" s="159"/>
      <c r="F1391" s="159"/>
      <c r="G1391" s="159"/>
      <c r="H1391" s="159"/>
      <c r="I1391" s="159"/>
      <c r="J1391" s="159"/>
      <c r="K1391" s="159"/>
      <c r="L1391" s="159"/>
    </row>
    <row r="1392" spans="2:12">
      <c r="B1392" s="159"/>
      <c r="C1392" s="159"/>
      <c r="D1392" s="159"/>
      <c r="E1392" s="159"/>
      <c r="F1392" s="159"/>
      <c r="G1392" s="159"/>
      <c r="H1392" s="159"/>
      <c r="I1392" s="159"/>
      <c r="J1392" s="159"/>
      <c r="K1392" s="159"/>
      <c r="L1392" s="159"/>
    </row>
    <row r="1393" spans="2:12">
      <c r="B1393" s="159"/>
      <c r="C1393" s="159"/>
      <c r="D1393" s="159"/>
      <c r="E1393" s="159"/>
      <c r="F1393" s="159"/>
      <c r="G1393" s="159"/>
      <c r="H1393" s="159"/>
      <c r="I1393" s="159"/>
      <c r="J1393" s="159"/>
      <c r="K1393" s="159"/>
      <c r="L1393" s="159"/>
    </row>
    <row r="1394" spans="2:12">
      <c r="B1394" s="159"/>
      <c r="C1394" s="159"/>
      <c r="D1394" s="159"/>
      <c r="E1394" s="159"/>
      <c r="F1394" s="159"/>
      <c r="G1394" s="159"/>
      <c r="H1394" s="159"/>
      <c r="I1394" s="159"/>
      <c r="J1394" s="159"/>
      <c r="K1394" s="159"/>
      <c r="L1394" s="159"/>
    </row>
    <row r="1395" spans="2:12">
      <c r="B1395" s="159"/>
      <c r="C1395" s="159"/>
      <c r="D1395" s="159"/>
      <c r="E1395" s="159"/>
      <c r="F1395" s="159"/>
      <c r="G1395" s="159"/>
      <c r="H1395" s="159"/>
      <c r="I1395" s="159"/>
      <c r="J1395" s="159"/>
      <c r="K1395" s="159"/>
      <c r="L1395" s="159"/>
    </row>
    <row r="1396" spans="2:12">
      <c r="B1396" s="159"/>
      <c r="C1396" s="159"/>
      <c r="D1396" s="159"/>
      <c r="E1396" s="159"/>
      <c r="F1396" s="159"/>
      <c r="G1396" s="159"/>
      <c r="H1396" s="159"/>
      <c r="I1396" s="159"/>
      <c r="J1396" s="159"/>
      <c r="K1396" s="159"/>
      <c r="L1396" s="159"/>
    </row>
    <row r="1397" spans="2:12">
      <c r="B1397" s="159"/>
      <c r="C1397" s="159"/>
      <c r="D1397" s="159"/>
      <c r="E1397" s="159"/>
      <c r="F1397" s="159"/>
      <c r="G1397" s="159"/>
      <c r="H1397" s="159"/>
      <c r="I1397" s="159"/>
      <c r="J1397" s="159"/>
      <c r="K1397" s="159"/>
      <c r="L1397" s="159"/>
    </row>
    <row r="1398" spans="2:12">
      <c r="B1398" s="159"/>
      <c r="C1398" s="159"/>
      <c r="D1398" s="159"/>
      <c r="E1398" s="159"/>
      <c r="F1398" s="159"/>
      <c r="G1398" s="159"/>
      <c r="H1398" s="159"/>
      <c r="I1398" s="159"/>
      <c r="J1398" s="159"/>
      <c r="K1398" s="159"/>
      <c r="L1398" s="159"/>
    </row>
    <row r="1399" spans="2:12">
      <c r="B1399" s="159"/>
      <c r="C1399" s="159"/>
      <c r="D1399" s="159"/>
      <c r="E1399" s="159"/>
      <c r="F1399" s="159"/>
      <c r="G1399" s="159"/>
      <c r="H1399" s="159"/>
      <c r="I1399" s="159"/>
      <c r="J1399" s="159"/>
      <c r="K1399" s="159"/>
      <c r="L1399" s="159"/>
    </row>
    <row r="1400" spans="2:12">
      <c r="B1400" s="159"/>
      <c r="C1400" s="159"/>
      <c r="D1400" s="159"/>
      <c r="E1400" s="159"/>
      <c r="F1400" s="159"/>
      <c r="G1400" s="159"/>
      <c r="H1400" s="159"/>
      <c r="I1400" s="159"/>
      <c r="J1400" s="159"/>
      <c r="K1400" s="159"/>
      <c r="L1400" s="159"/>
    </row>
    <row r="1401" spans="2:12">
      <c r="B1401" s="159"/>
      <c r="C1401" s="159"/>
      <c r="D1401" s="159"/>
      <c r="E1401" s="159"/>
      <c r="F1401" s="159"/>
      <c r="G1401" s="159"/>
      <c r="H1401" s="159"/>
      <c r="I1401" s="159"/>
      <c r="J1401" s="159"/>
      <c r="K1401" s="159"/>
      <c r="L1401" s="159"/>
    </row>
    <row r="1402" spans="2:12">
      <c r="B1402" s="159"/>
      <c r="C1402" s="159"/>
      <c r="D1402" s="159"/>
      <c r="E1402" s="159"/>
      <c r="F1402" s="159"/>
      <c r="G1402" s="159"/>
      <c r="H1402" s="159"/>
      <c r="I1402" s="159"/>
      <c r="J1402" s="159"/>
      <c r="K1402" s="159"/>
      <c r="L1402" s="159"/>
    </row>
    <row r="1403" spans="2:12">
      <c r="B1403" s="159"/>
      <c r="C1403" s="159"/>
      <c r="D1403" s="159"/>
      <c r="E1403" s="159"/>
      <c r="F1403" s="159"/>
      <c r="G1403" s="159"/>
      <c r="H1403" s="159"/>
      <c r="I1403" s="159"/>
      <c r="J1403" s="159"/>
      <c r="K1403" s="159"/>
      <c r="L1403" s="159"/>
    </row>
    <row r="1404" spans="2:12">
      <c r="B1404" s="159"/>
      <c r="C1404" s="159"/>
      <c r="D1404" s="159"/>
      <c r="E1404" s="159"/>
      <c r="F1404" s="159"/>
      <c r="G1404" s="159"/>
      <c r="H1404" s="159"/>
      <c r="I1404" s="159"/>
      <c r="J1404" s="159"/>
      <c r="K1404" s="159"/>
      <c r="L1404" s="159"/>
    </row>
    <row r="1405" spans="2:12">
      <c r="B1405" s="159"/>
      <c r="C1405" s="159"/>
      <c r="D1405" s="159"/>
      <c r="E1405" s="159"/>
      <c r="F1405" s="159"/>
      <c r="G1405" s="159"/>
      <c r="H1405" s="159"/>
      <c r="I1405" s="159"/>
      <c r="J1405" s="159"/>
      <c r="K1405" s="159"/>
      <c r="L1405" s="159"/>
    </row>
    <row r="1406" spans="2:12">
      <c r="B1406" s="159"/>
      <c r="C1406" s="159"/>
      <c r="D1406" s="159"/>
      <c r="E1406" s="159"/>
      <c r="F1406" s="159"/>
      <c r="G1406" s="159"/>
      <c r="H1406" s="159"/>
      <c r="I1406" s="159"/>
      <c r="J1406" s="159"/>
      <c r="K1406" s="159"/>
      <c r="L1406" s="159"/>
    </row>
    <row r="1407" spans="2:12">
      <c r="B1407" s="159"/>
      <c r="C1407" s="159"/>
      <c r="D1407" s="159"/>
      <c r="E1407" s="159"/>
      <c r="F1407" s="159"/>
      <c r="G1407" s="159"/>
      <c r="H1407" s="159"/>
      <c r="I1407" s="159"/>
      <c r="J1407" s="159"/>
      <c r="K1407" s="159"/>
      <c r="L1407" s="159"/>
    </row>
    <row r="1408" spans="2:12">
      <c r="B1408" s="159"/>
      <c r="C1408" s="159"/>
      <c r="D1408" s="159"/>
      <c r="E1408" s="159"/>
      <c r="F1408" s="159"/>
      <c r="G1408" s="159"/>
      <c r="H1408" s="159"/>
      <c r="I1408" s="159"/>
      <c r="J1408" s="159"/>
      <c r="K1408" s="159"/>
      <c r="L1408" s="159"/>
    </row>
    <row r="1409" spans="2:12">
      <c r="B1409" s="159"/>
      <c r="C1409" s="159"/>
      <c r="D1409" s="159"/>
      <c r="E1409" s="159"/>
      <c r="F1409" s="159"/>
      <c r="G1409" s="159"/>
      <c r="H1409" s="159"/>
      <c r="I1409" s="159"/>
      <c r="J1409" s="159"/>
      <c r="K1409" s="159"/>
      <c r="L1409" s="159"/>
    </row>
    <row r="1410" spans="2:12">
      <c r="B1410" s="159"/>
      <c r="C1410" s="159"/>
      <c r="D1410" s="159"/>
      <c r="E1410" s="159"/>
      <c r="F1410" s="159"/>
      <c r="G1410" s="159"/>
      <c r="H1410" s="159"/>
      <c r="I1410" s="159"/>
      <c r="J1410" s="159"/>
      <c r="K1410" s="159"/>
      <c r="L1410" s="159"/>
    </row>
    <row r="1411" spans="2:12">
      <c r="B1411" s="159"/>
      <c r="C1411" s="159"/>
      <c r="D1411" s="159"/>
      <c r="E1411" s="159"/>
      <c r="F1411" s="159"/>
      <c r="G1411" s="159"/>
      <c r="H1411" s="159"/>
      <c r="I1411" s="159"/>
      <c r="J1411" s="159"/>
      <c r="K1411" s="159"/>
      <c r="L1411" s="159"/>
    </row>
    <row r="1412" spans="2:12">
      <c r="B1412" s="159"/>
      <c r="C1412" s="159"/>
      <c r="D1412" s="159"/>
      <c r="E1412" s="159"/>
      <c r="F1412" s="159"/>
      <c r="G1412" s="159"/>
      <c r="H1412" s="159"/>
      <c r="I1412" s="159"/>
      <c r="J1412" s="159"/>
      <c r="K1412" s="159"/>
      <c r="L1412" s="159"/>
    </row>
    <row r="1413" spans="2:12">
      <c r="B1413" s="159"/>
      <c r="C1413" s="159"/>
      <c r="D1413" s="159"/>
      <c r="E1413" s="159"/>
      <c r="F1413" s="159"/>
      <c r="G1413" s="159"/>
      <c r="H1413" s="159"/>
      <c r="I1413" s="159"/>
      <c r="J1413" s="159"/>
      <c r="K1413" s="159"/>
      <c r="L1413" s="159"/>
    </row>
    <row r="1414" spans="2:12">
      <c r="B1414" s="159"/>
      <c r="C1414" s="159"/>
      <c r="D1414" s="159"/>
      <c r="E1414" s="159"/>
      <c r="F1414" s="159"/>
      <c r="G1414" s="159"/>
      <c r="H1414" s="159"/>
      <c r="I1414" s="159"/>
      <c r="J1414" s="159"/>
      <c r="K1414" s="159"/>
      <c r="L1414" s="159"/>
    </row>
    <row r="1415" spans="2:12">
      <c r="B1415" s="159"/>
      <c r="C1415" s="159"/>
      <c r="D1415" s="159"/>
      <c r="E1415" s="159"/>
      <c r="F1415" s="159"/>
      <c r="G1415" s="159"/>
      <c r="H1415" s="159"/>
      <c r="I1415" s="159"/>
      <c r="J1415" s="159"/>
      <c r="K1415" s="159"/>
      <c r="L1415" s="159"/>
    </row>
    <row r="1416" spans="2:12">
      <c r="B1416" s="159"/>
      <c r="C1416" s="159"/>
      <c r="D1416" s="159"/>
      <c r="E1416" s="159"/>
      <c r="F1416" s="159"/>
      <c r="G1416" s="159"/>
      <c r="H1416" s="159"/>
      <c r="I1416" s="159"/>
      <c r="J1416" s="159"/>
      <c r="K1416" s="159"/>
      <c r="L1416" s="159"/>
    </row>
    <row r="1417" spans="2:12">
      <c r="B1417" s="159"/>
      <c r="C1417" s="159"/>
      <c r="D1417" s="159"/>
      <c r="E1417" s="159"/>
      <c r="F1417" s="159"/>
      <c r="G1417" s="159"/>
      <c r="H1417" s="159"/>
      <c r="I1417" s="159"/>
      <c r="J1417" s="159"/>
      <c r="K1417" s="159"/>
      <c r="L1417" s="159"/>
    </row>
    <row r="1418" spans="2:12">
      <c r="B1418" s="159"/>
      <c r="C1418" s="159"/>
      <c r="D1418" s="159"/>
      <c r="E1418" s="159"/>
      <c r="F1418" s="159"/>
      <c r="G1418" s="159"/>
      <c r="H1418" s="159"/>
      <c r="I1418" s="159"/>
      <c r="J1418" s="159"/>
      <c r="K1418" s="159"/>
      <c r="L1418" s="159"/>
    </row>
    <row r="1419" spans="2:12">
      <c r="B1419" s="159"/>
      <c r="C1419" s="159"/>
      <c r="D1419" s="159"/>
      <c r="E1419" s="159"/>
      <c r="F1419" s="159"/>
      <c r="G1419" s="159"/>
      <c r="H1419" s="159"/>
      <c r="I1419" s="159"/>
      <c r="J1419" s="159"/>
      <c r="K1419" s="159"/>
      <c r="L1419" s="159"/>
    </row>
    <row r="1420" spans="2:12">
      <c r="B1420" s="159"/>
      <c r="C1420" s="159"/>
      <c r="D1420" s="159"/>
      <c r="E1420" s="159"/>
      <c r="F1420" s="159"/>
      <c r="G1420" s="159"/>
      <c r="H1420" s="159"/>
      <c r="I1420" s="159"/>
      <c r="J1420" s="159"/>
      <c r="K1420" s="159"/>
      <c r="L1420" s="159"/>
    </row>
    <row r="1421" spans="2:12">
      <c r="B1421" s="159"/>
      <c r="C1421" s="159"/>
      <c r="D1421" s="159"/>
      <c r="E1421" s="159"/>
      <c r="F1421" s="159"/>
      <c r="G1421" s="159"/>
      <c r="H1421" s="159"/>
      <c r="I1421" s="159"/>
      <c r="J1421" s="159"/>
      <c r="K1421" s="159"/>
      <c r="L1421" s="159"/>
    </row>
    <row r="1422" spans="2:12">
      <c r="B1422" s="159"/>
      <c r="C1422" s="159"/>
      <c r="D1422" s="159"/>
      <c r="E1422" s="159"/>
      <c r="F1422" s="159"/>
      <c r="G1422" s="159"/>
      <c r="H1422" s="159"/>
      <c r="I1422" s="159"/>
      <c r="J1422" s="159"/>
      <c r="K1422" s="159"/>
      <c r="L1422" s="159"/>
    </row>
    <row r="1423" spans="2:12">
      <c r="B1423" s="159"/>
      <c r="C1423" s="159"/>
      <c r="D1423" s="159"/>
      <c r="E1423" s="159"/>
      <c r="F1423" s="159"/>
      <c r="G1423" s="159"/>
      <c r="H1423" s="159"/>
      <c r="I1423" s="159"/>
      <c r="J1423" s="159"/>
      <c r="K1423" s="159"/>
      <c r="L1423" s="159"/>
    </row>
    <row r="1424" spans="2:12">
      <c r="B1424" s="159"/>
      <c r="C1424" s="159"/>
      <c r="D1424" s="159"/>
      <c r="E1424" s="159"/>
      <c r="F1424" s="159"/>
      <c r="G1424" s="159"/>
      <c r="H1424" s="159"/>
      <c r="I1424" s="159"/>
      <c r="J1424" s="159"/>
      <c r="K1424" s="159"/>
      <c r="L1424" s="159"/>
    </row>
    <row r="1425" spans="2:12">
      <c r="B1425" s="159"/>
      <c r="C1425" s="159"/>
      <c r="D1425" s="159"/>
      <c r="E1425" s="159"/>
      <c r="F1425" s="159"/>
      <c r="G1425" s="159"/>
      <c r="H1425" s="159"/>
      <c r="I1425" s="159"/>
      <c r="J1425" s="159"/>
      <c r="K1425" s="159"/>
      <c r="L1425" s="159"/>
    </row>
    <row r="1426" spans="2:12">
      <c r="B1426" s="159"/>
      <c r="C1426" s="159"/>
      <c r="D1426" s="159"/>
      <c r="E1426" s="159"/>
      <c r="F1426" s="159"/>
      <c r="G1426" s="159"/>
      <c r="H1426" s="159"/>
      <c r="I1426" s="159"/>
      <c r="J1426" s="159"/>
      <c r="K1426" s="159"/>
      <c r="L1426" s="159"/>
    </row>
    <row r="1427" spans="2:12">
      <c r="B1427" s="159"/>
      <c r="C1427" s="159"/>
      <c r="D1427" s="159"/>
      <c r="E1427" s="159"/>
      <c r="F1427" s="159"/>
      <c r="G1427" s="159"/>
      <c r="H1427" s="159"/>
      <c r="I1427" s="159"/>
      <c r="J1427" s="159"/>
      <c r="K1427" s="159"/>
      <c r="L1427" s="159"/>
    </row>
    <row r="1428" spans="2:12">
      <c r="B1428" s="159"/>
      <c r="C1428" s="159"/>
      <c r="D1428" s="159"/>
      <c r="E1428" s="159"/>
      <c r="F1428" s="159"/>
      <c r="G1428" s="159"/>
      <c r="H1428" s="159"/>
      <c r="I1428" s="159"/>
      <c r="J1428" s="159"/>
      <c r="K1428" s="159"/>
      <c r="L1428" s="159"/>
    </row>
    <row r="1429" spans="2:12">
      <c r="B1429" s="159"/>
      <c r="C1429" s="159"/>
      <c r="D1429" s="159"/>
      <c r="E1429" s="159"/>
      <c r="F1429" s="159"/>
      <c r="G1429" s="159"/>
      <c r="H1429" s="159"/>
      <c r="I1429" s="159"/>
      <c r="J1429" s="159"/>
      <c r="K1429" s="159"/>
      <c r="L1429" s="159"/>
    </row>
    <row r="1430" spans="2:12">
      <c r="B1430" s="159"/>
      <c r="C1430" s="159"/>
      <c r="D1430" s="159"/>
      <c r="E1430" s="159"/>
      <c r="F1430" s="159"/>
      <c r="G1430" s="159"/>
      <c r="H1430" s="159"/>
      <c r="I1430" s="159"/>
      <c r="J1430" s="159"/>
      <c r="K1430" s="159"/>
      <c r="L1430" s="159"/>
    </row>
    <row r="1431" spans="2:12">
      <c r="B1431" s="159"/>
      <c r="C1431" s="159"/>
      <c r="D1431" s="159"/>
      <c r="E1431" s="159"/>
      <c r="F1431" s="159"/>
      <c r="G1431" s="159"/>
      <c r="H1431" s="159"/>
      <c r="I1431" s="159"/>
      <c r="J1431" s="159"/>
      <c r="K1431" s="159"/>
      <c r="L1431" s="159"/>
    </row>
    <row r="1432" spans="2:12">
      <c r="B1432" s="159"/>
      <c r="C1432" s="159"/>
      <c r="D1432" s="159"/>
      <c r="E1432" s="159"/>
      <c r="F1432" s="159"/>
      <c r="G1432" s="159"/>
      <c r="H1432" s="159"/>
      <c r="I1432" s="159"/>
      <c r="J1432" s="159"/>
      <c r="K1432" s="159"/>
      <c r="L1432" s="159"/>
    </row>
    <row r="1433" spans="2:12">
      <c r="B1433" s="159"/>
      <c r="C1433" s="159"/>
      <c r="D1433" s="159"/>
      <c r="E1433" s="159"/>
      <c r="F1433" s="159"/>
      <c r="G1433" s="159"/>
      <c r="H1433" s="159"/>
      <c r="I1433" s="159"/>
      <c r="J1433" s="159"/>
      <c r="K1433" s="159"/>
      <c r="L1433" s="159"/>
    </row>
    <row r="1434" spans="2:12">
      <c r="B1434" s="159"/>
      <c r="C1434" s="159"/>
      <c r="D1434" s="159"/>
      <c r="E1434" s="159"/>
      <c r="F1434" s="159"/>
      <c r="G1434" s="159"/>
      <c r="H1434" s="159"/>
      <c r="I1434" s="159"/>
      <c r="J1434" s="159"/>
      <c r="K1434" s="159"/>
      <c r="L1434" s="159"/>
    </row>
    <row r="1435" spans="2:12">
      <c r="B1435" s="159"/>
      <c r="C1435" s="159"/>
      <c r="D1435" s="159"/>
      <c r="E1435" s="159"/>
      <c r="F1435" s="159"/>
      <c r="G1435" s="159"/>
      <c r="H1435" s="159"/>
      <c r="I1435" s="159"/>
      <c r="J1435" s="159"/>
      <c r="K1435" s="159"/>
      <c r="L1435" s="159"/>
    </row>
    <row r="1436" spans="2:12">
      <c r="B1436" s="159"/>
      <c r="C1436" s="159"/>
      <c r="D1436" s="159"/>
      <c r="E1436" s="159"/>
      <c r="F1436" s="159"/>
      <c r="G1436" s="159"/>
      <c r="H1436" s="159"/>
      <c r="I1436" s="159"/>
      <c r="J1436" s="159"/>
      <c r="K1436" s="159"/>
      <c r="L1436" s="159"/>
    </row>
    <row r="1437" spans="2:12">
      <c r="B1437" s="159"/>
      <c r="C1437" s="159"/>
      <c r="D1437" s="159"/>
      <c r="E1437" s="159"/>
      <c r="F1437" s="159"/>
      <c r="G1437" s="159"/>
      <c r="H1437" s="159"/>
      <c r="I1437" s="159"/>
      <c r="J1437" s="159"/>
      <c r="K1437" s="159"/>
      <c r="L1437" s="159"/>
    </row>
    <row r="1438" spans="2:12">
      <c r="B1438" s="159"/>
      <c r="C1438" s="159"/>
      <c r="D1438" s="159"/>
      <c r="E1438" s="159"/>
      <c r="F1438" s="159"/>
      <c r="G1438" s="159"/>
      <c r="H1438" s="159"/>
      <c r="I1438" s="159"/>
      <c r="J1438" s="159"/>
      <c r="K1438" s="159"/>
      <c r="L1438" s="159"/>
    </row>
    <row r="1439" spans="2:12">
      <c r="B1439" s="159"/>
      <c r="C1439" s="159"/>
      <c r="D1439" s="159"/>
      <c r="E1439" s="159"/>
      <c r="F1439" s="159"/>
      <c r="G1439" s="159"/>
      <c r="H1439" s="159"/>
      <c r="I1439" s="159"/>
      <c r="J1439" s="159"/>
      <c r="K1439" s="159"/>
      <c r="L1439" s="159"/>
    </row>
    <row r="1440" spans="2:12">
      <c r="B1440" s="159"/>
      <c r="C1440" s="159"/>
      <c r="D1440" s="159"/>
      <c r="E1440" s="159"/>
      <c r="F1440" s="159"/>
      <c r="G1440" s="159"/>
      <c r="H1440" s="159"/>
      <c r="I1440" s="159"/>
      <c r="J1440" s="159"/>
      <c r="K1440" s="159"/>
      <c r="L1440" s="159"/>
    </row>
    <row r="1441" spans="2:12">
      <c r="B1441" s="159"/>
      <c r="C1441" s="159"/>
      <c r="D1441" s="159"/>
      <c r="E1441" s="159"/>
      <c r="F1441" s="159"/>
      <c r="G1441" s="159"/>
      <c r="H1441" s="159"/>
      <c r="I1441" s="159"/>
      <c r="J1441" s="159"/>
      <c r="K1441" s="159"/>
      <c r="L1441" s="159"/>
    </row>
    <row r="1442" spans="2:12">
      <c r="B1442" s="159"/>
      <c r="C1442" s="159"/>
      <c r="D1442" s="159"/>
      <c r="E1442" s="159"/>
      <c r="F1442" s="159"/>
      <c r="G1442" s="159"/>
      <c r="H1442" s="159"/>
      <c r="I1442" s="159"/>
      <c r="J1442" s="159"/>
      <c r="K1442" s="159"/>
      <c r="L1442" s="159"/>
    </row>
    <row r="1443" spans="2:12">
      <c r="B1443" s="159"/>
      <c r="C1443" s="159"/>
      <c r="D1443" s="159"/>
      <c r="E1443" s="159"/>
      <c r="F1443" s="159"/>
      <c r="G1443" s="159"/>
      <c r="H1443" s="159"/>
      <c r="I1443" s="159"/>
      <c r="J1443" s="159"/>
      <c r="K1443" s="159"/>
      <c r="L1443" s="159"/>
    </row>
    <row r="1444" spans="2:12">
      <c r="B1444" s="159"/>
      <c r="C1444" s="159"/>
      <c r="D1444" s="159"/>
      <c r="E1444" s="159"/>
      <c r="F1444" s="159"/>
      <c r="G1444" s="159"/>
      <c r="H1444" s="159"/>
      <c r="I1444" s="159"/>
      <c r="J1444" s="159"/>
      <c r="K1444" s="159"/>
      <c r="L1444" s="159"/>
    </row>
    <row r="1445" spans="2:12">
      <c r="B1445" s="159"/>
      <c r="C1445" s="159"/>
      <c r="D1445" s="159"/>
      <c r="E1445" s="159"/>
      <c r="F1445" s="159"/>
      <c r="G1445" s="159"/>
      <c r="H1445" s="159"/>
      <c r="I1445" s="159"/>
      <c r="J1445" s="159"/>
      <c r="K1445" s="159"/>
      <c r="L1445" s="159"/>
    </row>
    <row r="1446" spans="2:12">
      <c r="B1446" s="159"/>
      <c r="C1446" s="159"/>
      <c r="D1446" s="159"/>
      <c r="E1446" s="159"/>
      <c r="F1446" s="159"/>
      <c r="G1446" s="159"/>
      <c r="H1446" s="159"/>
      <c r="I1446" s="159"/>
      <c r="J1446" s="159"/>
      <c r="K1446" s="159"/>
      <c r="L1446" s="159"/>
    </row>
    <row r="1447" spans="2:12">
      <c r="B1447" s="159"/>
      <c r="C1447" s="159"/>
      <c r="D1447" s="159"/>
      <c r="E1447" s="159"/>
      <c r="F1447" s="159"/>
      <c r="G1447" s="159"/>
      <c r="H1447" s="159"/>
      <c r="I1447" s="159"/>
      <c r="J1447" s="159"/>
      <c r="K1447" s="159"/>
      <c r="L1447" s="159"/>
    </row>
    <row r="1448" spans="2:12">
      <c r="B1448" s="159"/>
      <c r="C1448" s="159"/>
      <c r="D1448" s="159"/>
      <c r="E1448" s="159"/>
      <c r="F1448" s="159"/>
      <c r="G1448" s="159"/>
      <c r="H1448" s="159"/>
      <c r="I1448" s="159"/>
      <c r="J1448" s="159"/>
      <c r="K1448" s="159"/>
      <c r="L1448" s="159"/>
    </row>
    <row r="1449" spans="2:12">
      <c r="B1449" s="159"/>
      <c r="C1449" s="159"/>
      <c r="D1449" s="159"/>
      <c r="E1449" s="159"/>
      <c r="F1449" s="159"/>
      <c r="G1449" s="159"/>
      <c r="H1449" s="159"/>
      <c r="I1449" s="159"/>
      <c r="J1449" s="159"/>
      <c r="K1449" s="159"/>
      <c r="L1449" s="159"/>
    </row>
    <row r="1450" spans="2:12">
      <c r="B1450" s="159"/>
      <c r="C1450" s="159"/>
      <c r="D1450" s="159"/>
      <c r="E1450" s="159"/>
      <c r="F1450" s="159"/>
      <c r="G1450" s="159"/>
      <c r="H1450" s="159"/>
      <c r="I1450" s="159"/>
      <c r="J1450" s="159"/>
      <c r="K1450" s="159"/>
      <c r="L1450" s="159"/>
    </row>
    <row r="1451" spans="2:12">
      <c r="B1451" s="159"/>
      <c r="C1451" s="159"/>
      <c r="D1451" s="159"/>
      <c r="E1451" s="159"/>
      <c r="F1451" s="159"/>
      <c r="G1451" s="159"/>
      <c r="H1451" s="159"/>
      <c r="I1451" s="159"/>
      <c r="J1451" s="159"/>
      <c r="K1451" s="159"/>
      <c r="L1451" s="159"/>
    </row>
    <row r="1452" spans="2:12">
      <c r="B1452" s="159"/>
      <c r="C1452" s="159"/>
      <c r="D1452" s="159"/>
      <c r="E1452" s="159"/>
      <c r="F1452" s="159"/>
      <c r="G1452" s="159"/>
      <c r="H1452" s="159"/>
      <c r="I1452" s="159"/>
      <c r="J1452" s="159"/>
      <c r="K1452" s="159"/>
      <c r="L1452" s="159"/>
    </row>
    <row r="1453" spans="2:12">
      <c r="B1453" s="159"/>
      <c r="C1453" s="159"/>
      <c r="D1453" s="159"/>
      <c r="E1453" s="159"/>
      <c r="F1453" s="159"/>
      <c r="G1453" s="159"/>
      <c r="H1453" s="159"/>
      <c r="I1453" s="159"/>
      <c r="J1453" s="159"/>
      <c r="K1453" s="159"/>
      <c r="L1453" s="159"/>
    </row>
    <row r="1454" spans="2:12">
      <c r="B1454" s="159"/>
      <c r="C1454" s="159"/>
      <c r="D1454" s="159"/>
      <c r="E1454" s="159"/>
      <c r="F1454" s="159"/>
      <c r="G1454" s="159"/>
      <c r="H1454" s="159"/>
      <c r="I1454" s="159"/>
      <c r="J1454" s="159"/>
      <c r="K1454" s="159"/>
      <c r="L1454" s="159"/>
    </row>
    <row r="1455" spans="2:12">
      <c r="B1455" s="159"/>
      <c r="C1455" s="159"/>
      <c r="D1455" s="159"/>
      <c r="E1455" s="159"/>
      <c r="F1455" s="159"/>
      <c r="G1455" s="159"/>
      <c r="H1455" s="159"/>
      <c r="I1455" s="159"/>
      <c r="J1455" s="159"/>
      <c r="K1455" s="159"/>
      <c r="L1455" s="159"/>
    </row>
    <row r="1456" spans="2:12">
      <c r="B1456" s="159"/>
      <c r="C1456" s="159"/>
      <c r="D1456" s="159"/>
      <c r="E1456" s="159"/>
      <c r="F1456" s="159"/>
      <c r="G1456" s="159"/>
      <c r="H1456" s="159"/>
      <c r="I1456" s="159"/>
      <c r="J1456" s="159"/>
      <c r="K1456" s="159"/>
      <c r="L1456" s="159"/>
    </row>
    <row r="1457" spans="2:12">
      <c r="B1457" s="159"/>
      <c r="C1457" s="159"/>
      <c r="D1457" s="159"/>
      <c r="E1457" s="159"/>
      <c r="F1457" s="159"/>
      <c r="G1457" s="159"/>
      <c r="H1457" s="159"/>
      <c r="I1457" s="159"/>
      <c r="J1457" s="159"/>
      <c r="K1457" s="159"/>
      <c r="L1457" s="159"/>
    </row>
    <row r="1458" spans="2:12">
      <c r="B1458" s="159"/>
      <c r="C1458" s="159"/>
      <c r="D1458" s="159"/>
      <c r="E1458" s="159"/>
      <c r="F1458" s="159"/>
      <c r="G1458" s="159"/>
      <c r="H1458" s="159"/>
      <c r="I1458" s="159"/>
      <c r="J1458" s="159"/>
      <c r="K1458" s="159"/>
      <c r="L1458" s="159"/>
    </row>
    <row r="1459" spans="2:12">
      <c r="B1459" s="159"/>
      <c r="C1459" s="159"/>
      <c r="D1459" s="159"/>
      <c r="E1459" s="159"/>
      <c r="F1459" s="159"/>
      <c r="G1459" s="159"/>
      <c r="H1459" s="159"/>
      <c r="I1459" s="159"/>
      <c r="J1459" s="159"/>
      <c r="K1459" s="159"/>
      <c r="L1459" s="159"/>
    </row>
    <row r="1460" spans="2:12">
      <c r="B1460" s="159"/>
      <c r="C1460" s="159"/>
      <c r="D1460" s="159"/>
      <c r="E1460" s="159"/>
      <c r="F1460" s="159"/>
      <c r="G1460" s="159"/>
      <c r="H1460" s="159"/>
      <c r="I1460" s="159"/>
      <c r="J1460" s="159"/>
      <c r="K1460" s="159"/>
      <c r="L1460" s="159"/>
    </row>
    <row r="1461" spans="2:12">
      <c r="B1461" s="159"/>
      <c r="C1461" s="159"/>
      <c r="D1461" s="159"/>
      <c r="E1461" s="159"/>
      <c r="F1461" s="159"/>
      <c r="G1461" s="159"/>
      <c r="H1461" s="159"/>
      <c r="I1461" s="159"/>
      <c r="J1461" s="159"/>
      <c r="K1461" s="159"/>
      <c r="L1461" s="159"/>
    </row>
    <row r="1462" spans="2:12">
      <c r="B1462" s="159"/>
      <c r="C1462" s="159"/>
      <c r="D1462" s="159"/>
      <c r="E1462" s="159"/>
      <c r="F1462" s="159"/>
      <c r="G1462" s="159"/>
      <c r="H1462" s="159"/>
      <c r="I1462" s="159"/>
      <c r="J1462" s="159"/>
      <c r="K1462" s="159"/>
      <c r="L1462" s="159"/>
    </row>
    <row r="1463" spans="2:12">
      <c r="B1463" s="159"/>
      <c r="C1463" s="159"/>
      <c r="D1463" s="159"/>
      <c r="E1463" s="159"/>
      <c r="F1463" s="159"/>
      <c r="G1463" s="159"/>
      <c r="H1463" s="159"/>
      <c r="I1463" s="159"/>
      <c r="J1463" s="159"/>
      <c r="K1463" s="159"/>
      <c r="L1463" s="159"/>
    </row>
    <row r="1464" spans="2:12">
      <c r="B1464" s="159"/>
      <c r="C1464" s="159"/>
      <c r="D1464" s="159"/>
      <c r="E1464" s="159"/>
      <c r="F1464" s="159"/>
      <c r="G1464" s="159"/>
      <c r="H1464" s="159"/>
      <c r="I1464" s="159"/>
      <c r="J1464" s="159"/>
      <c r="K1464" s="159"/>
      <c r="L1464" s="159"/>
    </row>
    <row r="1465" spans="2:12">
      <c r="B1465" s="159"/>
      <c r="C1465" s="159"/>
      <c r="D1465" s="159"/>
      <c r="E1465" s="159"/>
      <c r="F1465" s="159"/>
      <c r="G1465" s="159"/>
      <c r="H1465" s="159"/>
      <c r="I1465" s="159"/>
      <c r="J1465" s="159"/>
      <c r="K1465" s="159"/>
      <c r="L1465" s="159"/>
    </row>
    <row r="1466" spans="2:12">
      <c r="B1466" s="159"/>
      <c r="C1466" s="159"/>
      <c r="D1466" s="159"/>
      <c r="E1466" s="159"/>
      <c r="F1466" s="159"/>
      <c r="G1466" s="159"/>
      <c r="H1466" s="159"/>
      <c r="I1466" s="159"/>
      <c r="J1466" s="159"/>
      <c r="K1466" s="159"/>
      <c r="L1466" s="159"/>
    </row>
    <row r="1467" spans="2:12">
      <c r="B1467" s="159"/>
      <c r="C1467" s="159"/>
      <c r="D1467" s="159"/>
      <c r="E1467" s="159"/>
      <c r="F1467" s="159"/>
      <c r="G1467" s="159"/>
      <c r="H1467" s="159"/>
      <c r="I1467" s="159"/>
      <c r="J1467" s="159"/>
      <c r="K1467" s="159"/>
      <c r="L1467" s="159"/>
    </row>
    <row r="1468" spans="2:12">
      <c r="B1468" s="159"/>
      <c r="C1468" s="159"/>
      <c r="D1468" s="159"/>
      <c r="E1468" s="159"/>
      <c r="F1468" s="159"/>
      <c r="G1468" s="159"/>
      <c r="H1468" s="159"/>
      <c r="I1468" s="159"/>
      <c r="J1468" s="159"/>
      <c r="K1468" s="159"/>
      <c r="L1468" s="159"/>
    </row>
    <row r="1469" spans="2:12">
      <c r="B1469" s="159"/>
      <c r="C1469" s="159"/>
      <c r="D1469" s="159"/>
      <c r="E1469" s="159"/>
      <c r="F1469" s="159"/>
      <c r="G1469" s="159"/>
      <c r="H1469" s="159"/>
      <c r="I1469" s="159"/>
      <c r="J1469" s="159"/>
      <c r="K1469" s="159"/>
      <c r="L1469" s="159"/>
    </row>
    <row r="1470" spans="2:12">
      <c r="B1470" s="159"/>
      <c r="C1470" s="159"/>
      <c r="D1470" s="159"/>
      <c r="E1470" s="159"/>
      <c r="F1470" s="159"/>
      <c r="G1470" s="159"/>
      <c r="H1470" s="159"/>
      <c r="I1470" s="159"/>
      <c r="J1470" s="159"/>
      <c r="K1470" s="159"/>
      <c r="L1470" s="159"/>
    </row>
    <row r="1471" spans="2:12">
      <c r="B1471" s="159"/>
      <c r="C1471" s="159"/>
      <c r="D1471" s="159"/>
      <c r="E1471" s="159"/>
      <c r="F1471" s="159"/>
      <c r="G1471" s="159"/>
      <c r="H1471" s="159"/>
      <c r="I1471" s="159"/>
      <c r="J1471" s="159"/>
      <c r="K1471" s="159"/>
      <c r="L1471" s="159"/>
    </row>
    <row r="1472" spans="2:12">
      <c r="B1472" s="159"/>
      <c r="C1472" s="159"/>
      <c r="D1472" s="159"/>
      <c r="E1472" s="159"/>
      <c r="F1472" s="159"/>
      <c r="G1472" s="159"/>
      <c r="H1472" s="159"/>
      <c r="I1472" s="159"/>
      <c r="J1472" s="159"/>
      <c r="K1472" s="159"/>
      <c r="L1472" s="159"/>
    </row>
    <row r="1473" spans="2:12">
      <c r="B1473" s="159"/>
      <c r="C1473" s="159"/>
      <c r="D1473" s="159"/>
      <c r="E1473" s="159"/>
      <c r="F1473" s="159"/>
      <c r="G1473" s="159"/>
      <c r="H1473" s="159"/>
      <c r="I1473" s="159"/>
      <c r="J1473" s="159"/>
      <c r="K1473" s="159"/>
      <c r="L1473" s="159"/>
    </row>
    <row r="1474" spans="2:12">
      <c r="B1474" s="159"/>
      <c r="C1474" s="159"/>
      <c r="D1474" s="159"/>
      <c r="E1474" s="159"/>
      <c r="F1474" s="159"/>
      <c r="G1474" s="159"/>
      <c r="H1474" s="159"/>
      <c r="I1474" s="159"/>
      <c r="J1474" s="159"/>
      <c r="K1474" s="159"/>
      <c r="L1474" s="159"/>
    </row>
    <row r="1475" spans="2:12">
      <c r="B1475" s="159"/>
      <c r="C1475" s="159"/>
      <c r="D1475" s="159"/>
      <c r="E1475" s="159"/>
      <c r="F1475" s="159"/>
      <c r="G1475" s="159"/>
      <c r="H1475" s="159"/>
      <c r="I1475" s="159"/>
      <c r="J1475" s="159"/>
      <c r="K1475" s="159"/>
      <c r="L1475" s="159"/>
    </row>
    <row r="1476" spans="2:12">
      <c r="B1476" s="159"/>
      <c r="C1476" s="159"/>
      <c r="D1476" s="159"/>
      <c r="E1476" s="159"/>
      <c r="F1476" s="159"/>
      <c r="G1476" s="159"/>
      <c r="H1476" s="159"/>
      <c r="I1476" s="159"/>
      <c r="J1476" s="159"/>
      <c r="K1476" s="159"/>
      <c r="L1476" s="159"/>
    </row>
    <row r="1477" spans="2:12">
      <c r="B1477" s="159"/>
      <c r="C1477" s="159"/>
      <c r="D1477" s="159"/>
      <c r="E1477" s="159"/>
      <c r="F1477" s="159"/>
      <c r="G1477" s="159"/>
      <c r="H1477" s="159"/>
      <c r="I1477" s="159"/>
      <c r="J1477" s="159"/>
      <c r="K1477" s="159"/>
      <c r="L1477" s="159"/>
    </row>
    <row r="1478" spans="2:12">
      <c r="B1478" s="159"/>
      <c r="C1478" s="159"/>
      <c r="D1478" s="159"/>
      <c r="E1478" s="159"/>
      <c r="F1478" s="159"/>
      <c r="G1478" s="159"/>
      <c r="H1478" s="159"/>
      <c r="I1478" s="159"/>
      <c r="J1478" s="159"/>
      <c r="K1478" s="159"/>
      <c r="L1478" s="159"/>
    </row>
    <row r="1479" spans="2:12">
      <c r="B1479" s="159"/>
      <c r="C1479" s="159"/>
      <c r="D1479" s="159"/>
      <c r="E1479" s="159"/>
      <c r="F1479" s="159"/>
      <c r="G1479" s="159"/>
      <c r="H1479" s="159"/>
      <c r="I1479" s="159"/>
      <c r="J1479" s="159"/>
      <c r="K1479" s="159"/>
      <c r="L1479" s="159"/>
    </row>
    <row r="1480" spans="2:12">
      <c r="B1480" s="159"/>
      <c r="C1480" s="159"/>
      <c r="D1480" s="159"/>
      <c r="E1480" s="159"/>
      <c r="F1480" s="159"/>
      <c r="G1480" s="159"/>
      <c r="H1480" s="159"/>
      <c r="I1480" s="159"/>
      <c r="J1480" s="159"/>
      <c r="K1480" s="159"/>
      <c r="L1480" s="159"/>
    </row>
    <row r="1481" spans="2:12">
      <c r="B1481" s="159"/>
      <c r="C1481" s="159"/>
      <c r="D1481" s="159"/>
      <c r="E1481" s="159"/>
      <c r="F1481" s="159"/>
      <c r="G1481" s="159"/>
      <c r="H1481" s="159"/>
      <c r="I1481" s="159"/>
      <c r="J1481" s="159"/>
      <c r="K1481" s="159"/>
      <c r="L1481" s="159"/>
    </row>
    <row r="1482" spans="2:12">
      <c r="B1482" s="159"/>
      <c r="C1482" s="159"/>
      <c r="D1482" s="159"/>
      <c r="E1482" s="159"/>
      <c r="F1482" s="159"/>
      <c r="G1482" s="159"/>
      <c r="H1482" s="159"/>
      <c r="I1482" s="159"/>
      <c r="J1482" s="159"/>
      <c r="K1482" s="159"/>
      <c r="L1482" s="159"/>
    </row>
    <row r="1483" spans="2:12">
      <c r="B1483" s="159"/>
      <c r="C1483" s="159"/>
      <c r="D1483" s="159"/>
      <c r="E1483" s="159"/>
      <c r="F1483" s="159"/>
      <c r="G1483" s="159"/>
      <c r="H1483" s="159"/>
      <c r="I1483" s="159"/>
      <c r="J1483" s="159"/>
      <c r="K1483" s="159"/>
      <c r="L1483" s="159"/>
    </row>
    <row r="1484" spans="2:12">
      <c r="B1484" s="159"/>
      <c r="C1484" s="159"/>
      <c r="D1484" s="159"/>
      <c r="E1484" s="159"/>
      <c r="F1484" s="159"/>
      <c r="G1484" s="159"/>
      <c r="H1484" s="159"/>
      <c r="I1484" s="159"/>
      <c r="J1484" s="159"/>
      <c r="K1484" s="159"/>
      <c r="L1484" s="159"/>
    </row>
    <row r="1485" spans="2:12">
      <c r="B1485" s="159"/>
      <c r="C1485" s="159"/>
      <c r="D1485" s="159"/>
      <c r="E1485" s="159"/>
      <c r="F1485" s="159"/>
      <c r="G1485" s="159"/>
      <c r="H1485" s="159"/>
      <c r="I1485" s="159"/>
      <c r="J1485" s="159"/>
      <c r="K1485" s="159"/>
      <c r="L1485" s="159"/>
    </row>
    <row r="1486" spans="2:12">
      <c r="B1486" s="159"/>
      <c r="C1486" s="159"/>
      <c r="D1486" s="159"/>
      <c r="E1486" s="159"/>
      <c r="F1486" s="159"/>
      <c r="G1486" s="159"/>
      <c r="H1486" s="159"/>
      <c r="I1486" s="159"/>
      <c r="J1486" s="159"/>
      <c r="K1486" s="159"/>
      <c r="L1486" s="159"/>
    </row>
    <row r="1487" spans="2:12">
      <c r="B1487" s="159"/>
      <c r="C1487" s="159"/>
      <c r="D1487" s="159"/>
      <c r="E1487" s="159"/>
      <c r="F1487" s="159"/>
      <c r="G1487" s="159"/>
      <c r="H1487" s="159"/>
      <c r="I1487" s="159"/>
      <c r="J1487" s="159"/>
      <c r="K1487" s="159"/>
      <c r="L1487" s="159"/>
    </row>
    <row r="1488" spans="2:12">
      <c r="B1488" s="159"/>
      <c r="C1488" s="159"/>
      <c r="D1488" s="159"/>
      <c r="E1488" s="159"/>
      <c r="F1488" s="159"/>
      <c r="G1488" s="159"/>
      <c r="H1488" s="159"/>
      <c r="I1488" s="159"/>
      <c r="J1488" s="159"/>
      <c r="K1488" s="159"/>
      <c r="L1488" s="159"/>
    </row>
    <row r="1489" spans="2:12">
      <c r="B1489" s="159"/>
      <c r="C1489" s="159"/>
      <c r="D1489" s="159"/>
      <c r="E1489" s="159"/>
      <c r="F1489" s="159"/>
      <c r="G1489" s="159"/>
      <c r="H1489" s="159"/>
      <c r="I1489" s="159"/>
      <c r="J1489" s="159"/>
      <c r="K1489" s="159"/>
      <c r="L1489" s="159"/>
    </row>
    <row r="1490" spans="2:12">
      <c r="B1490" s="159"/>
      <c r="C1490" s="159"/>
      <c r="D1490" s="159"/>
      <c r="E1490" s="159"/>
      <c r="F1490" s="159"/>
      <c r="G1490" s="159"/>
      <c r="H1490" s="159"/>
      <c r="I1490" s="159"/>
      <c r="J1490" s="159"/>
      <c r="K1490" s="159"/>
      <c r="L1490" s="159"/>
    </row>
    <row r="1491" spans="2:12">
      <c r="B1491" s="159"/>
      <c r="C1491" s="159"/>
      <c r="D1491" s="159"/>
      <c r="E1491" s="159"/>
      <c r="F1491" s="159"/>
      <c r="G1491" s="159"/>
      <c r="H1491" s="159"/>
      <c r="I1491" s="159"/>
      <c r="J1491" s="159"/>
      <c r="K1491" s="159"/>
      <c r="L1491" s="159"/>
    </row>
    <row r="1492" spans="2:12">
      <c r="B1492" s="159"/>
      <c r="C1492" s="159"/>
      <c r="D1492" s="159"/>
      <c r="E1492" s="159"/>
      <c r="F1492" s="159"/>
      <c r="G1492" s="159"/>
      <c r="H1492" s="159"/>
      <c r="I1492" s="159"/>
      <c r="J1492" s="159"/>
      <c r="K1492" s="159"/>
      <c r="L1492" s="159"/>
    </row>
    <row r="1493" spans="2:12">
      <c r="B1493" s="159"/>
      <c r="C1493" s="159"/>
      <c r="D1493" s="159"/>
      <c r="E1493" s="159"/>
      <c r="F1493" s="159"/>
      <c r="G1493" s="159"/>
      <c r="H1493" s="159"/>
      <c r="I1493" s="159"/>
      <c r="J1493" s="159"/>
      <c r="K1493" s="159"/>
      <c r="L1493" s="159"/>
    </row>
    <row r="1494" spans="2:12">
      <c r="B1494" s="159"/>
      <c r="C1494" s="159"/>
      <c r="D1494" s="159"/>
      <c r="E1494" s="159"/>
      <c r="F1494" s="159"/>
      <c r="G1494" s="159"/>
      <c r="H1494" s="159"/>
      <c r="I1494" s="159"/>
      <c r="J1494" s="159"/>
      <c r="K1494" s="159"/>
      <c r="L1494" s="159"/>
    </row>
    <row r="1495" spans="2:12">
      <c r="B1495" s="159"/>
      <c r="C1495" s="159"/>
      <c r="D1495" s="159"/>
      <c r="E1495" s="159"/>
      <c r="F1495" s="159"/>
      <c r="G1495" s="159"/>
      <c r="H1495" s="159"/>
      <c r="I1495" s="159"/>
      <c r="J1495" s="159"/>
      <c r="K1495" s="159"/>
      <c r="L1495" s="159"/>
    </row>
    <row r="1496" spans="2:12">
      <c r="B1496" s="159"/>
      <c r="C1496" s="159"/>
      <c r="D1496" s="159"/>
      <c r="E1496" s="159"/>
      <c r="F1496" s="159"/>
      <c r="G1496" s="159"/>
      <c r="H1496" s="159"/>
      <c r="I1496" s="159"/>
      <c r="J1496" s="159"/>
      <c r="K1496" s="159"/>
      <c r="L1496" s="159"/>
    </row>
    <row r="1497" spans="2:12">
      <c r="B1497" s="159"/>
      <c r="C1497" s="159"/>
      <c r="D1497" s="159"/>
      <c r="E1497" s="159"/>
      <c r="F1497" s="159"/>
      <c r="G1497" s="159"/>
      <c r="H1497" s="159"/>
      <c r="I1497" s="159"/>
      <c r="J1497" s="159"/>
      <c r="K1497" s="159"/>
      <c r="L1497" s="159"/>
    </row>
    <row r="1498" spans="2:12">
      <c r="B1498" s="159"/>
      <c r="C1498" s="159"/>
      <c r="D1498" s="159"/>
      <c r="E1498" s="159"/>
      <c r="F1498" s="159"/>
      <c r="G1498" s="159"/>
      <c r="H1498" s="159"/>
      <c r="I1498" s="159"/>
      <c r="J1498" s="159"/>
      <c r="K1498" s="159"/>
      <c r="L1498" s="159"/>
    </row>
    <row r="1499" spans="2:12">
      <c r="B1499" s="159"/>
      <c r="C1499" s="159"/>
      <c r="D1499" s="159"/>
      <c r="E1499" s="159"/>
      <c r="F1499" s="159"/>
      <c r="G1499" s="159"/>
      <c r="H1499" s="159"/>
      <c r="I1499" s="159"/>
      <c r="J1499" s="159"/>
      <c r="K1499" s="159"/>
      <c r="L1499" s="159"/>
    </row>
    <row r="1500" spans="2:12">
      <c r="B1500" s="159"/>
      <c r="C1500" s="159"/>
      <c r="D1500" s="159"/>
      <c r="E1500" s="159"/>
      <c r="F1500" s="159"/>
      <c r="G1500" s="159"/>
      <c r="H1500" s="159"/>
      <c r="I1500" s="159"/>
      <c r="J1500" s="159"/>
      <c r="K1500" s="159"/>
      <c r="L1500" s="159"/>
    </row>
    <row r="1501" spans="2:12">
      <c r="B1501" s="159"/>
      <c r="C1501" s="159"/>
      <c r="D1501" s="159"/>
      <c r="E1501" s="159"/>
      <c r="F1501" s="159"/>
      <c r="G1501" s="159"/>
      <c r="H1501" s="159"/>
      <c r="I1501" s="159"/>
      <c r="J1501" s="159"/>
      <c r="K1501" s="159"/>
      <c r="L1501" s="159"/>
    </row>
    <row r="1502" spans="2:12">
      <c r="B1502" s="159"/>
      <c r="C1502" s="159"/>
      <c r="D1502" s="159"/>
      <c r="E1502" s="159"/>
      <c r="F1502" s="159"/>
      <c r="G1502" s="159"/>
      <c r="H1502" s="159"/>
      <c r="I1502" s="159"/>
      <c r="J1502" s="159"/>
      <c r="K1502" s="159"/>
      <c r="L1502" s="159"/>
    </row>
    <row r="1503" spans="2:12">
      <c r="B1503" s="159"/>
      <c r="C1503" s="159"/>
      <c r="D1503" s="159"/>
      <c r="E1503" s="159"/>
      <c r="F1503" s="159"/>
      <c r="G1503" s="159"/>
      <c r="H1503" s="159"/>
      <c r="I1503" s="159"/>
      <c r="J1503" s="159"/>
      <c r="K1503" s="159"/>
      <c r="L1503" s="159"/>
    </row>
    <row r="1504" spans="2:12">
      <c r="B1504" s="159"/>
      <c r="C1504" s="159"/>
      <c r="D1504" s="159"/>
      <c r="E1504" s="159"/>
      <c r="F1504" s="159"/>
      <c r="G1504" s="159"/>
      <c r="H1504" s="159"/>
      <c r="I1504" s="159"/>
      <c r="J1504" s="159"/>
      <c r="K1504" s="159"/>
      <c r="L1504" s="159"/>
    </row>
    <row r="1505" spans="2:12">
      <c r="B1505" s="159"/>
      <c r="C1505" s="159"/>
      <c r="D1505" s="159"/>
      <c r="E1505" s="159"/>
      <c r="F1505" s="159"/>
      <c r="G1505" s="159"/>
      <c r="H1505" s="159"/>
      <c r="I1505" s="159"/>
      <c r="J1505" s="159"/>
      <c r="K1505" s="159"/>
      <c r="L1505" s="159"/>
    </row>
    <row r="1506" spans="2:12">
      <c r="B1506" s="159"/>
      <c r="C1506" s="159"/>
      <c r="D1506" s="159"/>
      <c r="E1506" s="159"/>
      <c r="F1506" s="159"/>
      <c r="G1506" s="159"/>
      <c r="H1506" s="159"/>
      <c r="I1506" s="159"/>
      <c r="J1506" s="159"/>
      <c r="K1506" s="159"/>
      <c r="L1506" s="159"/>
    </row>
    <row r="1507" spans="2:12">
      <c r="B1507" s="159"/>
      <c r="C1507" s="159"/>
      <c r="D1507" s="159"/>
      <c r="E1507" s="159"/>
      <c r="F1507" s="159"/>
      <c r="G1507" s="159"/>
      <c r="H1507" s="159"/>
      <c r="I1507" s="159"/>
      <c r="J1507" s="159"/>
      <c r="K1507" s="159"/>
      <c r="L1507" s="159"/>
    </row>
    <row r="1508" spans="2:12">
      <c r="B1508" s="159"/>
      <c r="C1508" s="159"/>
      <c r="D1508" s="159"/>
      <c r="E1508" s="159"/>
      <c r="F1508" s="159"/>
      <c r="G1508" s="159"/>
      <c r="H1508" s="159"/>
      <c r="I1508" s="159"/>
      <c r="J1508" s="159"/>
      <c r="K1508" s="159"/>
      <c r="L1508" s="159"/>
    </row>
    <row r="1509" spans="2:12">
      <c r="B1509" s="159"/>
      <c r="C1509" s="159"/>
      <c r="D1509" s="159"/>
      <c r="E1509" s="159"/>
      <c r="F1509" s="159"/>
      <c r="G1509" s="159"/>
      <c r="H1509" s="159"/>
      <c r="I1509" s="159"/>
      <c r="J1509" s="159"/>
      <c r="K1509" s="159"/>
      <c r="L1509" s="159"/>
    </row>
    <row r="1510" spans="2:12">
      <c r="B1510" s="159"/>
      <c r="C1510" s="159"/>
      <c r="D1510" s="159"/>
      <c r="E1510" s="159"/>
      <c r="F1510" s="159"/>
      <c r="G1510" s="159"/>
      <c r="H1510" s="159"/>
      <c r="I1510" s="159"/>
      <c r="J1510" s="159"/>
      <c r="K1510" s="159"/>
      <c r="L1510" s="159"/>
    </row>
    <row r="1511" spans="2:12">
      <c r="B1511" s="159"/>
      <c r="C1511" s="159"/>
      <c r="D1511" s="159"/>
      <c r="E1511" s="159"/>
      <c r="F1511" s="159"/>
      <c r="G1511" s="159"/>
      <c r="H1511" s="159"/>
      <c r="I1511" s="159"/>
      <c r="J1511" s="159"/>
      <c r="K1511" s="159"/>
      <c r="L1511" s="159"/>
    </row>
    <row r="1512" spans="2:12">
      <c r="B1512" s="159"/>
      <c r="C1512" s="159"/>
      <c r="D1512" s="159"/>
      <c r="E1512" s="159"/>
      <c r="F1512" s="159"/>
      <c r="G1512" s="159"/>
      <c r="H1512" s="159"/>
      <c r="I1512" s="159"/>
      <c r="J1512" s="159"/>
      <c r="K1512" s="159"/>
      <c r="L1512" s="159"/>
    </row>
    <row r="1513" spans="2:12">
      <c r="B1513" s="159"/>
      <c r="C1513" s="159"/>
      <c r="D1513" s="159"/>
      <c r="E1513" s="159"/>
      <c r="F1513" s="159"/>
      <c r="G1513" s="159"/>
      <c r="H1513" s="159"/>
      <c r="I1513" s="159"/>
      <c r="J1513" s="159"/>
      <c r="K1513" s="159"/>
      <c r="L1513" s="159"/>
    </row>
    <row r="1514" spans="2:12">
      <c r="B1514" s="159"/>
      <c r="C1514" s="159"/>
      <c r="D1514" s="159"/>
      <c r="E1514" s="159"/>
      <c r="F1514" s="159"/>
      <c r="G1514" s="159"/>
      <c r="H1514" s="159"/>
      <c r="I1514" s="159"/>
      <c r="J1514" s="159"/>
      <c r="K1514" s="159"/>
      <c r="L1514" s="159"/>
    </row>
    <row r="1515" spans="2:12">
      <c r="B1515" s="159"/>
      <c r="C1515" s="159"/>
      <c r="D1515" s="159"/>
      <c r="E1515" s="159"/>
      <c r="F1515" s="159"/>
      <c r="G1515" s="159"/>
      <c r="H1515" s="159"/>
      <c r="I1515" s="159"/>
      <c r="J1515" s="159"/>
      <c r="K1515" s="159"/>
      <c r="L1515" s="159"/>
    </row>
    <row r="1516" spans="2:12">
      <c r="B1516" s="159"/>
      <c r="C1516" s="159"/>
      <c r="D1516" s="159"/>
      <c r="E1516" s="159"/>
      <c r="F1516" s="159"/>
      <c r="G1516" s="159"/>
      <c r="H1516" s="159"/>
      <c r="I1516" s="159"/>
      <c r="J1516" s="159"/>
      <c r="K1516" s="159"/>
      <c r="L1516" s="159"/>
    </row>
    <row r="1517" spans="2:12">
      <c r="B1517" s="159"/>
      <c r="C1517" s="159"/>
      <c r="D1517" s="159"/>
      <c r="E1517" s="159"/>
      <c r="F1517" s="159"/>
      <c r="G1517" s="159"/>
      <c r="H1517" s="159"/>
      <c r="I1517" s="159"/>
      <c r="J1517" s="159"/>
      <c r="K1517" s="159"/>
      <c r="L1517" s="159"/>
    </row>
    <row r="1518" spans="2:12">
      <c r="B1518" s="159"/>
      <c r="C1518" s="159"/>
      <c r="D1518" s="159"/>
      <c r="E1518" s="159"/>
      <c r="F1518" s="159"/>
      <c r="G1518" s="159"/>
      <c r="H1518" s="159"/>
      <c r="I1518" s="159"/>
      <c r="J1518" s="159"/>
      <c r="K1518" s="159"/>
      <c r="L1518" s="159"/>
    </row>
    <row r="1519" spans="2:12">
      <c r="B1519" s="159"/>
      <c r="C1519" s="159"/>
      <c r="D1519" s="159"/>
      <c r="E1519" s="159"/>
      <c r="F1519" s="159"/>
      <c r="G1519" s="159"/>
      <c r="H1519" s="159"/>
      <c r="I1519" s="159"/>
      <c r="J1519" s="159"/>
      <c r="K1519" s="159"/>
      <c r="L1519" s="159"/>
    </row>
    <row r="1520" spans="2:12">
      <c r="B1520" s="159"/>
      <c r="C1520" s="159"/>
      <c r="D1520" s="159"/>
      <c r="E1520" s="159"/>
      <c r="F1520" s="159"/>
      <c r="G1520" s="159"/>
      <c r="H1520" s="159"/>
      <c r="I1520" s="159"/>
      <c r="J1520" s="159"/>
      <c r="K1520" s="159"/>
      <c r="L1520" s="159"/>
    </row>
    <row r="1521" spans="2:12">
      <c r="B1521" s="159"/>
      <c r="C1521" s="159"/>
      <c r="D1521" s="159"/>
      <c r="E1521" s="159"/>
      <c r="F1521" s="159"/>
      <c r="G1521" s="159"/>
      <c r="H1521" s="159"/>
      <c r="I1521" s="159"/>
      <c r="J1521" s="159"/>
      <c r="K1521" s="159"/>
      <c r="L1521" s="159"/>
    </row>
    <row r="1522" spans="2:12">
      <c r="B1522" s="159"/>
      <c r="C1522" s="159"/>
      <c r="D1522" s="159"/>
      <c r="E1522" s="159"/>
      <c r="F1522" s="159"/>
      <c r="G1522" s="159"/>
      <c r="H1522" s="159"/>
      <c r="I1522" s="159"/>
      <c r="J1522" s="159"/>
      <c r="K1522" s="159"/>
      <c r="L1522" s="159"/>
    </row>
    <row r="1523" spans="2:12">
      <c r="B1523" s="159"/>
      <c r="C1523" s="159"/>
      <c r="D1523" s="159"/>
      <c r="E1523" s="159"/>
      <c r="F1523" s="159"/>
      <c r="G1523" s="159"/>
      <c r="H1523" s="159"/>
      <c r="I1523" s="159"/>
      <c r="J1523" s="159"/>
      <c r="K1523" s="159"/>
      <c r="L1523" s="159"/>
    </row>
    <row r="1524" spans="2:12">
      <c r="B1524" s="159"/>
      <c r="C1524" s="159"/>
      <c r="D1524" s="159"/>
      <c r="E1524" s="159"/>
      <c r="F1524" s="159"/>
      <c r="G1524" s="159"/>
      <c r="H1524" s="159"/>
      <c r="I1524" s="159"/>
      <c r="J1524" s="159"/>
      <c r="K1524" s="159"/>
      <c r="L1524" s="159"/>
    </row>
    <row r="1525" spans="2:12">
      <c r="B1525" s="159"/>
      <c r="C1525" s="159"/>
      <c r="D1525" s="159"/>
      <c r="E1525" s="159"/>
      <c r="F1525" s="159"/>
      <c r="G1525" s="159"/>
      <c r="H1525" s="159"/>
      <c r="I1525" s="159"/>
      <c r="J1525" s="159"/>
      <c r="K1525" s="159"/>
      <c r="L1525" s="159"/>
    </row>
    <row r="1526" spans="2:12">
      <c r="B1526" s="159"/>
      <c r="C1526" s="159"/>
      <c r="D1526" s="159"/>
      <c r="E1526" s="159"/>
      <c r="F1526" s="159"/>
      <c r="G1526" s="159"/>
      <c r="H1526" s="159"/>
      <c r="I1526" s="159"/>
      <c r="J1526" s="159"/>
      <c r="K1526" s="159"/>
      <c r="L1526" s="159"/>
    </row>
    <row r="1527" spans="2:12">
      <c r="B1527" s="159"/>
      <c r="C1527" s="159"/>
      <c r="D1527" s="159"/>
      <c r="E1527" s="159"/>
      <c r="F1527" s="159"/>
      <c r="G1527" s="159"/>
      <c r="H1527" s="159"/>
      <c r="I1527" s="159"/>
      <c r="J1527" s="159"/>
      <c r="K1527" s="159"/>
      <c r="L1527" s="159"/>
    </row>
    <row r="1528" spans="2:12">
      <c r="B1528" s="159"/>
      <c r="C1528" s="159"/>
      <c r="D1528" s="159"/>
      <c r="E1528" s="159"/>
      <c r="F1528" s="159"/>
      <c r="G1528" s="159"/>
      <c r="H1528" s="159"/>
      <c r="I1528" s="159"/>
      <c r="J1528" s="159"/>
      <c r="K1528" s="159"/>
      <c r="L1528" s="159"/>
    </row>
    <row r="1529" spans="2:12">
      <c r="B1529" s="159"/>
      <c r="C1529" s="159"/>
      <c r="D1529" s="159"/>
      <c r="E1529" s="159"/>
      <c r="F1529" s="159"/>
      <c r="G1529" s="159"/>
      <c r="H1529" s="159"/>
      <c r="I1529" s="159"/>
      <c r="J1529" s="159"/>
      <c r="K1529" s="159"/>
      <c r="L1529" s="159"/>
    </row>
    <row r="1530" spans="2:12">
      <c r="B1530" s="159"/>
      <c r="C1530" s="159"/>
      <c r="D1530" s="159"/>
      <c r="E1530" s="159"/>
      <c r="F1530" s="159"/>
      <c r="G1530" s="159"/>
      <c r="H1530" s="159"/>
      <c r="I1530" s="159"/>
      <c r="J1530" s="159"/>
      <c r="K1530" s="159"/>
      <c r="L1530" s="159"/>
    </row>
    <row r="1531" spans="2:12">
      <c r="B1531" s="159"/>
      <c r="C1531" s="159"/>
      <c r="D1531" s="159"/>
      <c r="E1531" s="159"/>
      <c r="F1531" s="159"/>
      <c r="G1531" s="159"/>
      <c r="H1531" s="159"/>
      <c r="I1531" s="159"/>
      <c r="J1531" s="159"/>
      <c r="K1531" s="159"/>
      <c r="L1531" s="159"/>
    </row>
    <row r="1532" spans="2:12">
      <c r="B1532" s="159"/>
      <c r="C1532" s="159"/>
      <c r="D1532" s="159"/>
      <c r="E1532" s="159"/>
      <c r="F1532" s="159"/>
      <c r="G1532" s="159"/>
      <c r="H1532" s="159"/>
      <c r="I1532" s="159"/>
      <c r="J1532" s="159"/>
      <c r="K1532" s="159"/>
      <c r="L1532" s="159"/>
    </row>
    <row r="1533" spans="2:12">
      <c r="B1533" s="159"/>
      <c r="C1533" s="159"/>
      <c r="D1533" s="159"/>
      <c r="E1533" s="159"/>
      <c r="F1533" s="159"/>
      <c r="G1533" s="159"/>
      <c r="H1533" s="159"/>
      <c r="I1533" s="159"/>
      <c r="J1533" s="159"/>
      <c r="K1533" s="159"/>
      <c r="L1533" s="159"/>
    </row>
    <row r="1534" spans="2:12">
      <c r="B1534" s="159"/>
      <c r="C1534" s="159"/>
      <c r="D1534" s="159"/>
      <c r="E1534" s="159"/>
      <c r="F1534" s="159"/>
      <c r="G1534" s="159"/>
      <c r="H1534" s="159"/>
      <c r="I1534" s="159"/>
      <c r="J1534" s="159"/>
      <c r="K1534" s="159"/>
      <c r="L1534" s="159"/>
    </row>
    <row r="1535" spans="2:12">
      <c r="B1535" s="159"/>
      <c r="C1535" s="159"/>
      <c r="D1535" s="159"/>
      <c r="E1535" s="159"/>
      <c r="F1535" s="159"/>
      <c r="G1535" s="159"/>
      <c r="H1535" s="159"/>
      <c r="I1535" s="159"/>
      <c r="J1535" s="159"/>
      <c r="K1535" s="159"/>
      <c r="L1535" s="159"/>
    </row>
    <row r="1536" spans="2:12">
      <c r="B1536" s="159"/>
      <c r="C1536" s="159"/>
      <c r="D1536" s="159"/>
      <c r="E1536" s="159"/>
      <c r="F1536" s="159"/>
      <c r="G1536" s="159"/>
      <c r="H1536" s="159"/>
      <c r="I1536" s="159"/>
      <c r="J1536" s="159"/>
      <c r="K1536" s="159"/>
      <c r="L1536" s="159"/>
    </row>
    <row r="1537" spans="2:12">
      <c r="B1537" s="159"/>
      <c r="C1537" s="159"/>
      <c r="D1537" s="159"/>
      <c r="E1537" s="159"/>
      <c r="F1537" s="159"/>
      <c r="G1537" s="159"/>
      <c r="H1537" s="159"/>
      <c r="I1537" s="159"/>
      <c r="J1537" s="159"/>
      <c r="K1537" s="159"/>
      <c r="L1537" s="159"/>
    </row>
    <row r="1538" spans="2:12">
      <c r="B1538" s="159"/>
      <c r="C1538" s="159"/>
      <c r="D1538" s="159"/>
      <c r="E1538" s="159"/>
      <c r="F1538" s="159"/>
      <c r="G1538" s="159"/>
      <c r="H1538" s="159"/>
      <c r="I1538" s="159"/>
      <c r="J1538" s="159"/>
      <c r="K1538" s="159"/>
      <c r="L1538" s="159"/>
    </row>
    <row r="1539" spans="2:12">
      <c r="B1539" s="159"/>
      <c r="C1539" s="159"/>
      <c r="D1539" s="159"/>
      <c r="E1539" s="159"/>
      <c r="F1539" s="159"/>
      <c r="G1539" s="159"/>
      <c r="H1539" s="159"/>
      <c r="I1539" s="159"/>
      <c r="J1539" s="159"/>
      <c r="K1539" s="159"/>
      <c r="L1539" s="159"/>
    </row>
    <row r="1540" spans="2:12">
      <c r="B1540" s="159"/>
      <c r="C1540" s="159"/>
      <c r="D1540" s="159"/>
      <c r="E1540" s="159"/>
      <c r="F1540" s="159"/>
      <c r="G1540" s="159"/>
      <c r="H1540" s="159"/>
      <c r="I1540" s="159"/>
      <c r="J1540" s="159"/>
      <c r="K1540" s="159"/>
      <c r="L1540" s="159"/>
    </row>
    <row r="1541" spans="2:12">
      <c r="B1541" s="159"/>
      <c r="C1541" s="159"/>
      <c r="D1541" s="159"/>
      <c r="E1541" s="159"/>
      <c r="F1541" s="159"/>
      <c r="G1541" s="159"/>
      <c r="H1541" s="159"/>
      <c r="I1541" s="159"/>
      <c r="J1541" s="159"/>
      <c r="K1541" s="159"/>
      <c r="L1541" s="159"/>
    </row>
    <row r="1542" spans="2:12">
      <c r="B1542" s="159"/>
      <c r="C1542" s="159"/>
      <c r="D1542" s="159"/>
      <c r="E1542" s="159"/>
      <c r="F1542" s="159"/>
      <c r="G1542" s="159"/>
      <c r="H1542" s="159"/>
      <c r="I1542" s="159"/>
      <c r="J1542" s="159"/>
      <c r="K1542" s="159"/>
      <c r="L1542" s="159"/>
    </row>
    <row r="1543" spans="2:12">
      <c r="B1543" s="159"/>
      <c r="C1543" s="159"/>
      <c r="D1543" s="159"/>
      <c r="E1543" s="159"/>
      <c r="F1543" s="159"/>
      <c r="G1543" s="159"/>
      <c r="H1543" s="159"/>
      <c r="I1543" s="159"/>
      <c r="J1543" s="159"/>
      <c r="K1543" s="159"/>
      <c r="L1543" s="159"/>
    </row>
    <row r="1544" spans="2:12">
      <c r="B1544" s="159"/>
      <c r="C1544" s="159"/>
      <c r="D1544" s="159"/>
      <c r="E1544" s="159"/>
      <c r="F1544" s="159"/>
      <c r="G1544" s="159"/>
      <c r="H1544" s="159"/>
      <c r="I1544" s="159"/>
      <c r="J1544" s="159"/>
      <c r="K1544" s="159"/>
      <c r="L1544" s="159"/>
    </row>
    <row r="1545" spans="2:12">
      <c r="B1545" s="159"/>
      <c r="C1545" s="159"/>
      <c r="D1545" s="159"/>
      <c r="E1545" s="159"/>
      <c r="F1545" s="159"/>
      <c r="G1545" s="159"/>
      <c r="H1545" s="159"/>
      <c r="I1545" s="159"/>
      <c r="J1545" s="159"/>
      <c r="K1545" s="159"/>
      <c r="L1545" s="159"/>
    </row>
    <row r="1546" spans="2:12">
      <c r="B1546" s="159"/>
      <c r="C1546" s="159"/>
      <c r="D1546" s="159"/>
      <c r="E1546" s="159"/>
      <c r="F1546" s="159"/>
      <c r="G1546" s="159"/>
      <c r="H1546" s="159"/>
      <c r="I1546" s="159"/>
      <c r="J1546" s="159"/>
      <c r="K1546" s="159"/>
      <c r="L1546" s="159"/>
    </row>
    <row r="1547" spans="2:12">
      <c r="B1547" s="159"/>
      <c r="C1547" s="159"/>
      <c r="D1547" s="159"/>
      <c r="E1547" s="159"/>
      <c r="F1547" s="159"/>
      <c r="G1547" s="159"/>
      <c r="H1547" s="159"/>
      <c r="I1547" s="159"/>
      <c r="J1547" s="159"/>
      <c r="K1547" s="159"/>
      <c r="L1547" s="159"/>
    </row>
    <row r="1548" spans="2:12">
      <c r="B1548" s="159"/>
      <c r="C1548" s="159"/>
      <c r="D1548" s="159"/>
      <c r="E1548" s="159"/>
      <c r="F1548" s="159"/>
      <c r="G1548" s="159"/>
      <c r="H1548" s="159"/>
      <c r="I1548" s="159"/>
      <c r="J1548" s="159"/>
      <c r="K1548" s="159"/>
      <c r="L1548" s="159"/>
    </row>
    <row r="1549" spans="2:12">
      <c r="B1549" s="159"/>
      <c r="C1549" s="159"/>
      <c r="D1549" s="159"/>
      <c r="E1549" s="159"/>
      <c r="F1549" s="159"/>
      <c r="G1549" s="159"/>
      <c r="H1549" s="159"/>
      <c r="I1549" s="159"/>
      <c r="J1549" s="159"/>
      <c r="K1549" s="159"/>
      <c r="L1549" s="159"/>
    </row>
    <row r="1550" spans="2:12">
      <c r="B1550" s="159"/>
      <c r="C1550" s="159"/>
      <c r="D1550" s="159"/>
      <c r="E1550" s="159"/>
      <c r="F1550" s="159"/>
      <c r="G1550" s="159"/>
      <c r="H1550" s="159"/>
      <c r="I1550" s="159"/>
      <c r="J1550" s="159"/>
      <c r="K1550" s="159"/>
      <c r="L1550" s="159"/>
    </row>
    <row r="1551" spans="2:12">
      <c r="B1551" s="159"/>
      <c r="C1551" s="159"/>
      <c r="D1551" s="159"/>
      <c r="E1551" s="159"/>
      <c r="F1551" s="159"/>
      <c r="G1551" s="159"/>
      <c r="H1551" s="159"/>
      <c r="I1551" s="159"/>
      <c r="J1551" s="159"/>
      <c r="K1551" s="159"/>
      <c r="L1551" s="159"/>
    </row>
    <row r="1552" spans="2:12">
      <c r="B1552" s="159"/>
      <c r="C1552" s="159"/>
      <c r="D1552" s="159"/>
      <c r="E1552" s="159"/>
      <c r="F1552" s="159"/>
      <c r="G1552" s="159"/>
      <c r="H1552" s="159"/>
      <c r="I1552" s="159"/>
      <c r="J1552" s="159"/>
      <c r="K1552" s="159"/>
      <c r="L1552" s="159"/>
    </row>
    <row r="1553" spans="2:12">
      <c r="B1553" s="159"/>
      <c r="C1553" s="159"/>
      <c r="D1553" s="159"/>
      <c r="E1553" s="159"/>
      <c r="F1553" s="159"/>
      <c r="G1553" s="159"/>
      <c r="H1553" s="159"/>
      <c r="I1553" s="159"/>
      <c r="J1553" s="159"/>
      <c r="K1553" s="159"/>
      <c r="L1553" s="159"/>
    </row>
    <row r="1554" spans="2:12">
      <c r="B1554" s="159"/>
      <c r="C1554" s="159"/>
      <c r="D1554" s="159"/>
      <c r="E1554" s="159"/>
      <c r="F1554" s="159"/>
      <c r="G1554" s="159"/>
      <c r="H1554" s="159"/>
      <c r="I1554" s="159"/>
      <c r="J1554" s="159"/>
      <c r="K1554" s="159"/>
      <c r="L1554" s="159"/>
    </row>
    <row r="1555" spans="2:12">
      <c r="B1555" s="159"/>
      <c r="C1555" s="159"/>
      <c r="D1555" s="159"/>
      <c r="E1555" s="159"/>
      <c r="F1555" s="159"/>
      <c r="G1555" s="159"/>
      <c r="H1555" s="159"/>
      <c r="I1555" s="159"/>
      <c r="J1555" s="159"/>
      <c r="K1555" s="159"/>
      <c r="L1555" s="159"/>
    </row>
    <row r="1556" spans="2:12">
      <c r="B1556" s="159"/>
      <c r="C1556" s="159"/>
      <c r="D1556" s="159"/>
      <c r="E1556" s="159"/>
      <c r="F1556" s="159"/>
      <c r="G1556" s="159"/>
      <c r="H1556" s="159"/>
      <c r="I1556" s="159"/>
      <c r="J1556" s="159"/>
      <c r="K1556" s="159"/>
      <c r="L1556" s="159"/>
    </row>
    <row r="1557" spans="2:12">
      <c r="B1557" s="159"/>
      <c r="C1557" s="159"/>
      <c r="D1557" s="159"/>
      <c r="E1557" s="159"/>
      <c r="F1557" s="159"/>
      <c r="G1557" s="159"/>
      <c r="H1557" s="159"/>
      <c r="I1557" s="159"/>
      <c r="J1557" s="159"/>
      <c r="K1557" s="159"/>
      <c r="L1557" s="159"/>
    </row>
    <row r="1558" spans="2:12">
      <c r="B1558" s="159"/>
      <c r="C1558" s="159"/>
      <c r="D1558" s="159"/>
      <c r="E1558" s="159"/>
      <c r="F1558" s="159"/>
      <c r="G1558" s="159"/>
      <c r="H1558" s="159"/>
      <c r="I1558" s="159"/>
      <c r="J1558" s="159"/>
      <c r="K1558" s="159"/>
      <c r="L1558" s="159"/>
    </row>
    <row r="1559" spans="2:12">
      <c r="B1559" s="159"/>
      <c r="C1559" s="159"/>
      <c r="D1559" s="159"/>
      <c r="E1559" s="159"/>
      <c r="F1559" s="159"/>
      <c r="G1559" s="159"/>
      <c r="H1559" s="159"/>
      <c r="I1559" s="159"/>
      <c r="J1559" s="159"/>
      <c r="K1559" s="159"/>
      <c r="L1559" s="159"/>
    </row>
    <row r="1560" spans="2:12">
      <c r="B1560" s="159"/>
      <c r="C1560" s="159"/>
      <c r="D1560" s="159"/>
      <c r="E1560" s="159"/>
      <c r="F1560" s="159"/>
      <c r="G1560" s="159"/>
      <c r="H1560" s="159"/>
      <c r="I1560" s="159"/>
      <c r="J1560" s="159"/>
      <c r="K1560" s="159"/>
      <c r="L1560" s="159"/>
    </row>
    <row r="1561" spans="2:12">
      <c r="B1561" s="159"/>
      <c r="C1561" s="159"/>
      <c r="D1561" s="159"/>
      <c r="E1561" s="159"/>
      <c r="F1561" s="159"/>
      <c r="G1561" s="159"/>
      <c r="H1561" s="159"/>
      <c r="I1561" s="159"/>
      <c r="J1561" s="159"/>
      <c r="K1561" s="159"/>
      <c r="L1561" s="159"/>
    </row>
    <row r="1562" spans="2:12">
      <c r="B1562" s="159"/>
      <c r="C1562" s="159"/>
      <c r="D1562" s="159"/>
      <c r="E1562" s="159"/>
      <c r="F1562" s="159"/>
      <c r="G1562" s="159"/>
      <c r="H1562" s="159"/>
      <c r="I1562" s="159"/>
      <c r="J1562" s="159"/>
      <c r="K1562" s="159"/>
      <c r="L1562" s="159"/>
    </row>
    <row r="1563" spans="2:12">
      <c r="B1563" s="159"/>
      <c r="C1563" s="159"/>
      <c r="D1563" s="159"/>
      <c r="E1563" s="159"/>
      <c r="F1563" s="159"/>
      <c r="G1563" s="159"/>
      <c r="H1563" s="159"/>
      <c r="I1563" s="159"/>
      <c r="J1563" s="159"/>
      <c r="K1563" s="159"/>
      <c r="L1563" s="159"/>
    </row>
    <row r="1564" spans="2:12">
      <c r="B1564" s="159"/>
      <c r="C1564" s="159"/>
      <c r="D1564" s="159"/>
      <c r="E1564" s="159"/>
      <c r="F1564" s="159"/>
      <c r="G1564" s="159"/>
      <c r="H1564" s="159"/>
      <c r="I1564" s="159"/>
      <c r="J1564" s="159"/>
      <c r="K1564" s="159"/>
      <c r="L1564" s="159"/>
    </row>
    <row r="1565" spans="2:12">
      <c r="B1565" s="159"/>
      <c r="C1565" s="159"/>
      <c r="D1565" s="159"/>
      <c r="E1565" s="159"/>
      <c r="F1565" s="159"/>
      <c r="G1565" s="159"/>
      <c r="H1565" s="159"/>
      <c r="I1565" s="159"/>
      <c r="J1565" s="159"/>
      <c r="K1565" s="159"/>
      <c r="L1565" s="159"/>
    </row>
    <row r="1566" spans="2:12">
      <c r="B1566" s="159"/>
      <c r="C1566" s="159"/>
      <c r="D1566" s="159"/>
      <c r="E1566" s="159"/>
      <c r="F1566" s="159"/>
      <c r="G1566" s="159"/>
      <c r="H1566" s="159"/>
      <c r="I1566" s="159"/>
      <c r="J1566" s="159"/>
      <c r="K1566" s="159"/>
      <c r="L1566" s="159"/>
    </row>
    <row r="1567" spans="2:12">
      <c r="B1567" s="159"/>
      <c r="C1567" s="159"/>
      <c r="D1567" s="159"/>
      <c r="E1567" s="159"/>
      <c r="F1567" s="159"/>
      <c r="G1567" s="159"/>
      <c r="H1567" s="159"/>
      <c r="I1567" s="159"/>
      <c r="J1567" s="159"/>
      <c r="K1567" s="159"/>
      <c r="L1567" s="159"/>
    </row>
    <row r="1568" spans="2:12">
      <c r="B1568" s="159"/>
      <c r="C1568" s="159"/>
      <c r="D1568" s="159"/>
      <c r="E1568" s="159"/>
      <c r="F1568" s="159"/>
      <c r="G1568" s="159"/>
      <c r="H1568" s="159"/>
      <c r="I1568" s="159"/>
      <c r="J1568" s="159"/>
      <c r="K1568" s="159"/>
      <c r="L1568" s="159"/>
    </row>
    <row r="1569" spans="2:12">
      <c r="B1569" s="159"/>
      <c r="C1569" s="159"/>
      <c r="D1569" s="159"/>
      <c r="E1569" s="159"/>
      <c r="F1569" s="159"/>
      <c r="G1569" s="159"/>
      <c r="H1569" s="159"/>
      <c r="I1569" s="159"/>
      <c r="J1569" s="159"/>
      <c r="K1569" s="159"/>
      <c r="L1569" s="159"/>
    </row>
    <row r="1570" spans="2:12">
      <c r="B1570" s="159"/>
      <c r="C1570" s="159"/>
      <c r="D1570" s="159"/>
      <c r="E1570" s="159"/>
      <c r="F1570" s="159"/>
      <c r="G1570" s="159"/>
      <c r="H1570" s="159"/>
      <c r="I1570" s="159"/>
      <c r="J1570" s="159"/>
      <c r="K1570" s="159"/>
      <c r="L1570" s="159"/>
    </row>
    <row r="1571" spans="2:12">
      <c r="B1571" s="159"/>
      <c r="C1571" s="159"/>
      <c r="D1571" s="159"/>
      <c r="E1571" s="159"/>
      <c r="F1571" s="159"/>
      <c r="G1571" s="159"/>
      <c r="H1571" s="159"/>
      <c r="I1571" s="159"/>
      <c r="J1571" s="159"/>
      <c r="K1571" s="159"/>
      <c r="L1571" s="159"/>
    </row>
    <row r="1572" spans="2:12">
      <c r="B1572" s="159"/>
      <c r="C1572" s="159"/>
      <c r="D1572" s="159"/>
      <c r="E1572" s="159"/>
      <c r="F1572" s="159"/>
      <c r="G1572" s="159"/>
      <c r="H1572" s="159"/>
      <c r="I1572" s="159"/>
      <c r="J1572" s="159"/>
      <c r="K1572" s="159"/>
      <c r="L1572" s="159"/>
    </row>
    <row r="1573" spans="2:12">
      <c r="B1573" s="159"/>
      <c r="C1573" s="159"/>
      <c r="D1573" s="159"/>
      <c r="E1573" s="159"/>
      <c r="F1573" s="159"/>
      <c r="G1573" s="159"/>
      <c r="H1573" s="159"/>
      <c r="I1573" s="159"/>
      <c r="J1573" s="159"/>
      <c r="K1573" s="159"/>
      <c r="L1573" s="159"/>
    </row>
    <row r="1574" spans="2:12">
      <c r="B1574" s="159"/>
      <c r="C1574" s="159"/>
      <c r="D1574" s="159"/>
      <c r="E1574" s="159"/>
      <c r="F1574" s="159"/>
      <c r="G1574" s="159"/>
      <c r="H1574" s="159"/>
      <c r="I1574" s="159"/>
      <c r="J1574" s="159"/>
      <c r="K1574" s="159"/>
      <c r="L1574" s="159"/>
    </row>
    <row r="1575" spans="2:12">
      <c r="B1575" s="159"/>
      <c r="C1575" s="159"/>
      <c r="D1575" s="159"/>
      <c r="E1575" s="159"/>
      <c r="F1575" s="159"/>
      <c r="G1575" s="159"/>
      <c r="H1575" s="159"/>
      <c r="I1575" s="159"/>
      <c r="J1575" s="159"/>
      <c r="K1575" s="159"/>
      <c r="L1575" s="159"/>
    </row>
    <row r="1576" spans="2:12">
      <c r="B1576" s="159"/>
      <c r="C1576" s="159"/>
      <c r="D1576" s="159"/>
      <c r="E1576" s="159"/>
      <c r="F1576" s="159"/>
      <c r="G1576" s="159"/>
      <c r="H1576" s="159"/>
      <c r="I1576" s="159"/>
      <c r="J1576" s="159"/>
      <c r="K1576" s="159"/>
      <c r="L1576" s="159"/>
    </row>
    <row r="1577" spans="2:12">
      <c r="B1577" s="159"/>
      <c r="C1577" s="159"/>
      <c r="D1577" s="159"/>
      <c r="E1577" s="159"/>
      <c r="F1577" s="159"/>
      <c r="G1577" s="159"/>
      <c r="H1577" s="159"/>
      <c r="I1577" s="159"/>
      <c r="J1577" s="159"/>
      <c r="K1577" s="159"/>
      <c r="L1577" s="159"/>
    </row>
    <row r="1578" spans="2:12">
      <c r="B1578" s="159"/>
      <c r="C1578" s="159"/>
      <c r="D1578" s="159"/>
      <c r="E1578" s="159"/>
      <c r="F1578" s="159"/>
      <c r="G1578" s="159"/>
      <c r="H1578" s="159"/>
      <c r="I1578" s="159"/>
      <c r="J1578" s="159"/>
      <c r="K1578" s="159"/>
      <c r="L1578" s="159"/>
    </row>
    <row r="1579" spans="2:12">
      <c r="B1579" s="159"/>
      <c r="C1579" s="159"/>
      <c r="D1579" s="159"/>
      <c r="E1579" s="159"/>
      <c r="F1579" s="159"/>
      <c r="G1579" s="159"/>
      <c r="H1579" s="159"/>
      <c r="I1579" s="159"/>
      <c r="J1579" s="159"/>
      <c r="K1579" s="159"/>
      <c r="L1579" s="159"/>
    </row>
    <row r="1580" spans="2:12">
      <c r="B1580" s="159"/>
      <c r="C1580" s="159"/>
      <c r="D1580" s="159"/>
      <c r="E1580" s="159"/>
      <c r="F1580" s="159"/>
      <c r="G1580" s="159"/>
      <c r="H1580" s="159"/>
      <c r="I1580" s="159"/>
      <c r="J1580" s="159"/>
      <c r="K1580" s="159"/>
      <c r="L1580" s="159"/>
    </row>
    <row r="1581" spans="2:12">
      <c r="B1581" s="159"/>
      <c r="C1581" s="159"/>
      <c r="D1581" s="159"/>
      <c r="E1581" s="159"/>
      <c r="F1581" s="159"/>
      <c r="G1581" s="159"/>
      <c r="H1581" s="159"/>
      <c r="I1581" s="159"/>
      <c r="J1581" s="159"/>
      <c r="K1581" s="159"/>
      <c r="L1581" s="159"/>
    </row>
    <row r="1582" spans="2:12">
      <c r="B1582" s="159"/>
      <c r="C1582" s="159"/>
      <c r="D1582" s="159"/>
      <c r="E1582" s="159"/>
      <c r="F1582" s="159"/>
      <c r="G1582" s="159"/>
      <c r="H1582" s="159"/>
      <c r="I1582" s="159"/>
      <c r="J1582" s="159"/>
      <c r="K1582" s="159"/>
      <c r="L1582" s="159"/>
    </row>
    <row r="1583" spans="2:12">
      <c r="B1583" s="159"/>
      <c r="C1583" s="159"/>
      <c r="D1583" s="159"/>
      <c r="E1583" s="159"/>
      <c r="F1583" s="159"/>
      <c r="G1583" s="159"/>
      <c r="H1583" s="159"/>
      <c r="I1583" s="159"/>
      <c r="J1583" s="159"/>
      <c r="K1583" s="159"/>
      <c r="L1583" s="159"/>
    </row>
    <row r="1584" spans="2:12">
      <c r="B1584" s="159"/>
      <c r="C1584" s="159"/>
      <c r="D1584" s="159"/>
      <c r="E1584" s="159"/>
      <c r="F1584" s="159"/>
      <c r="G1584" s="159"/>
      <c r="H1584" s="159"/>
      <c r="I1584" s="159"/>
      <c r="J1584" s="159"/>
      <c r="K1584" s="159"/>
      <c r="L1584" s="159"/>
    </row>
    <row r="1585" spans="2:12">
      <c r="B1585" s="159"/>
      <c r="C1585" s="159"/>
      <c r="D1585" s="159"/>
      <c r="E1585" s="159"/>
      <c r="F1585" s="159"/>
      <c r="G1585" s="159"/>
      <c r="H1585" s="159"/>
      <c r="I1585" s="159"/>
      <c r="J1585" s="159"/>
      <c r="K1585" s="159"/>
      <c r="L1585" s="159"/>
    </row>
    <row r="1586" spans="2:12">
      <c r="B1586" s="159"/>
      <c r="C1586" s="159"/>
      <c r="D1586" s="159"/>
      <c r="E1586" s="159"/>
      <c r="F1586" s="159"/>
      <c r="G1586" s="159"/>
      <c r="H1586" s="159"/>
      <c r="I1586" s="159"/>
      <c r="J1586" s="159"/>
      <c r="K1586" s="159"/>
      <c r="L1586" s="159"/>
    </row>
    <row r="1587" spans="2:12">
      <c r="B1587" s="159"/>
      <c r="C1587" s="159"/>
      <c r="D1587" s="159"/>
      <c r="E1587" s="159"/>
      <c r="F1587" s="159"/>
      <c r="G1587" s="159"/>
      <c r="H1587" s="159"/>
      <c r="I1587" s="159"/>
      <c r="J1587" s="159"/>
      <c r="K1587" s="159"/>
      <c r="L1587" s="159"/>
    </row>
    <row r="1588" spans="2:12">
      <c r="B1588" s="159"/>
      <c r="C1588" s="159"/>
      <c r="D1588" s="159"/>
      <c r="E1588" s="159"/>
      <c r="F1588" s="159"/>
      <c r="G1588" s="159"/>
      <c r="H1588" s="159"/>
      <c r="I1588" s="159"/>
      <c r="J1588" s="159"/>
      <c r="K1588" s="159"/>
      <c r="L1588" s="159"/>
    </row>
    <row r="1589" spans="2:12">
      <c r="B1589" s="159"/>
      <c r="C1589" s="159"/>
      <c r="D1589" s="159"/>
      <c r="E1589" s="159"/>
      <c r="F1589" s="159"/>
      <c r="G1589" s="159"/>
      <c r="H1589" s="159"/>
      <c r="I1589" s="159"/>
      <c r="J1589" s="159"/>
      <c r="K1589" s="159"/>
      <c r="L1589" s="159"/>
    </row>
    <row r="1590" spans="2:12">
      <c r="B1590" s="159"/>
      <c r="C1590" s="159"/>
      <c r="D1590" s="159"/>
      <c r="E1590" s="159"/>
      <c r="F1590" s="159"/>
      <c r="G1590" s="159"/>
      <c r="H1590" s="159"/>
      <c r="I1590" s="159"/>
      <c r="J1590" s="159"/>
      <c r="K1590" s="159"/>
      <c r="L1590" s="159"/>
    </row>
    <row r="1591" spans="2:12">
      <c r="B1591" s="159"/>
      <c r="C1591" s="159"/>
      <c r="D1591" s="159"/>
      <c r="E1591" s="159"/>
      <c r="F1591" s="159"/>
      <c r="G1591" s="159"/>
      <c r="H1591" s="159"/>
      <c r="I1591" s="159"/>
      <c r="J1591" s="159"/>
      <c r="K1591" s="159"/>
      <c r="L1591" s="159"/>
    </row>
    <row r="1592" spans="2:12">
      <c r="B1592" s="159"/>
      <c r="C1592" s="159"/>
      <c r="D1592" s="159"/>
      <c r="E1592" s="159"/>
      <c r="F1592" s="159"/>
      <c r="G1592" s="159"/>
      <c r="H1592" s="159"/>
      <c r="I1592" s="159"/>
      <c r="J1592" s="159"/>
      <c r="K1592" s="159"/>
      <c r="L1592" s="159"/>
    </row>
    <row r="1593" spans="2:12">
      <c r="B1593" s="159"/>
      <c r="C1593" s="159"/>
      <c r="D1593" s="159"/>
      <c r="E1593" s="159"/>
      <c r="F1593" s="159"/>
      <c r="G1593" s="159"/>
      <c r="H1593" s="159"/>
      <c r="I1593" s="159"/>
      <c r="J1593" s="159"/>
      <c r="K1593" s="159"/>
      <c r="L1593" s="159"/>
    </row>
    <row r="1594" spans="2:12">
      <c r="B1594" s="159"/>
      <c r="C1594" s="159"/>
      <c r="D1594" s="159"/>
      <c r="E1594" s="159"/>
      <c r="F1594" s="159"/>
      <c r="G1594" s="159"/>
      <c r="H1594" s="159"/>
      <c r="I1594" s="159"/>
      <c r="J1594" s="159"/>
      <c r="K1594" s="159"/>
      <c r="L1594" s="159"/>
    </row>
    <row r="1595" spans="2:12">
      <c r="B1595" s="159"/>
      <c r="C1595" s="159"/>
      <c r="D1595" s="159"/>
      <c r="E1595" s="159"/>
      <c r="F1595" s="159"/>
      <c r="G1595" s="159"/>
      <c r="H1595" s="159"/>
      <c r="I1595" s="159"/>
      <c r="J1595" s="159"/>
      <c r="K1595" s="159"/>
      <c r="L1595" s="159"/>
    </row>
    <row r="1596" spans="2:12">
      <c r="B1596" s="159"/>
      <c r="C1596" s="159"/>
      <c r="D1596" s="159"/>
      <c r="E1596" s="159"/>
      <c r="F1596" s="159"/>
      <c r="G1596" s="159"/>
      <c r="H1596" s="159"/>
      <c r="I1596" s="159"/>
      <c r="J1596" s="159"/>
      <c r="K1596" s="159"/>
      <c r="L1596" s="159"/>
    </row>
    <row r="1597" spans="2:12">
      <c r="B1597" s="159"/>
      <c r="C1597" s="159"/>
      <c r="D1597" s="159"/>
      <c r="E1597" s="159"/>
      <c r="F1597" s="159"/>
      <c r="G1597" s="159"/>
      <c r="H1597" s="159"/>
      <c r="I1597" s="159"/>
      <c r="J1597" s="159"/>
      <c r="K1597" s="159"/>
      <c r="L1597" s="159"/>
    </row>
    <row r="1598" spans="2:12">
      <c r="B1598" s="159"/>
      <c r="C1598" s="159"/>
      <c r="D1598" s="159"/>
      <c r="E1598" s="159"/>
      <c r="F1598" s="159"/>
      <c r="G1598" s="159"/>
      <c r="H1598" s="159"/>
      <c r="I1598" s="159"/>
      <c r="J1598" s="159"/>
      <c r="K1598" s="159"/>
      <c r="L1598" s="159"/>
    </row>
    <row r="1599" spans="2:12">
      <c r="B1599" s="159"/>
      <c r="C1599" s="159"/>
      <c r="D1599" s="159"/>
      <c r="E1599" s="159"/>
      <c r="F1599" s="159"/>
      <c r="G1599" s="159"/>
      <c r="H1599" s="159"/>
      <c r="I1599" s="159"/>
      <c r="J1599" s="159"/>
      <c r="K1599" s="159"/>
      <c r="L1599" s="159"/>
    </row>
    <row r="1600" spans="2:12">
      <c r="B1600" s="159"/>
      <c r="C1600" s="159"/>
      <c r="D1600" s="159"/>
      <c r="E1600" s="159"/>
      <c r="F1600" s="159"/>
      <c r="G1600" s="159"/>
      <c r="H1600" s="159"/>
      <c r="I1600" s="159"/>
      <c r="J1600" s="159"/>
      <c r="K1600" s="159"/>
      <c r="L1600" s="159"/>
    </row>
    <row r="1601" spans="2:12">
      <c r="B1601" s="159"/>
      <c r="C1601" s="159"/>
      <c r="D1601" s="159"/>
      <c r="E1601" s="159"/>
      <c r="F1601" s="159"/>
      <c r="G1601" s="159"/>
      <c r="H1601" s="159"/>
      <c r="I1601" s="159"/>
      <c r="J1601" s="159"/>
      <c r="K1601" s="159"/>
      <c r="L1601" s="159"/>
    </row>
    <row r="1602" spans="2:12">
      <c r="B1602" s="159"/>
      <c r="C1602" s="159"/>
      <c r="D1602" s="159"/>
      <c r="E1602" s="159"/>
      <c r="F1602" s="159"/>
      <c r="G1602" s="159"/>
      <c r="H1602" s="159"/>
      <c r="I1602" s="159"/>
      <c r="J1602" s="159"/>
      <c r="K1602" s="159"/>
      <c r="L1602" s="159"/>
    </row>
    <row r="1603" spans="2:12">
      <c r="B1603" s="159"/>
      <c r="C1603" s="159"/>
      <c r="D1603" s="159"/>
      <c r="E1603" s="159"/>
      <c r="F1603" s="159"/>
      <c r="G1603" s="159"/>
      <c r="H1603" s="159"/>
      <c r="I1603" s="159"/>
      <c r="J1603" s="159"/>
      <c r="K1603" s="159"/>
      <c r="L1603" s="159"/>
    </row>
    <row r="1604" spans="2:12">
      <c r="B1604" s="159"/>
      <c r="C1604" s="159"/>
      <c r="D1604" s="159"/>
      <c r="E1604" s="159"/>
      <c r="F1604" s="159"/>
      <c r="G1604" s="159"/>
      <c r="H1604" s="159"/>
      <c r="I1604" s="159"/>
      <c r="J1604" s="159"/>
      <c r="K1604" s="159"/>
      <c r="L1604" s="159"/>
    </row>
    <row r="1605" spans="2:12">
      <c r="B1605" s="159"/>
      <c r="C1605" s="159"/>
      <c r="D1605" s="159"/>
      <c r="E1605" s="159"/>
      <c r="F1605" s="159"/>
      <c r="G1605" s="159"/>
      <c r="H1605" s="159"/>
      <c r="I1605" s="159"/>
      <c r="J1605" s="159"/>
      <c r="K1605" s="159"/>
      <c r="L1605" s="159"/>
    </row>
    <row r="1606" spans="2:12">
      <c r="B1606" s="159"/>
      <c r="C1606" s="159"/>
      <c r="D1606" s="159"/>
      <c r="E1606" s="159"/>
      <c r="F1606" s="159"/>
      <c r="G1606" s="159"/>
      <c r="H1606" s="159"/>
      <c r="I1606" s="159"/>
      <c r="J1606" s="159"/>
      <c r="K1606" s="159"/>
      <c r="L1606" s="159"/>
    </row>
    <row r="1607" spans="2:12">
      <c r="B1607" s="159"/>
      <c r="C1607" s="159"/>
      <c r="D1607" s="159"/>
      <c r="E1607" s="159"/>
      <c r="F1607" s="159"/>
      <c r="G1607" s="159"/>
      <c r="H1607" s="159"/>
      <c r="I1607" s="159"/>
      <c r="J1607" s="159"/>
      <c r="K1607" s="159"/>
      <c r="L1607" s="159"/>
    </row>
    <row r="1608" spans="2:12">
      <c r="B1608" s="159"/>
      <c r="C1608" s="159"/>
      <c r="D1608" s="159"/>
      <c r="E1608" s="159"/>
      <c r="F1608" s="159"/>
      <c r="G1608" s="159"/>
      <c r="H1608" s="159"/>
      <c r="I1608" s="159"/>
      <c r="J1608" s="159"/>
      <c r="K1608" s="159"/>
      <c r="L1608" s="159"/>
    </row>
    <row r="1609" spans="2:12">
      <c r="B1609" s="159"/>
      <c r="C1609" s="159"/>
      <c r="D1609" s="159"/>
      <c r="E1609" s="159"/>
      <c r="F1609" s="159"/>
      <c r="G1609" s="159"/>
      <c r="H1609" s="159"/>
      <c r="I1609" s="159"/>
      <c r="J1609" s="159"/>
      <c r="K1609" s="159"/>
      <c r="L1609" s="159"/>
    </row>
    <row r="1610" spans="2:12">
      <c r="B1610" s="159"/>
      <c r="C1610" s="159"/>
      <c r="D1610" s="159"/>
      <c r="E1610" s="159"/>
      <c r="F1610" s="159"/>
      <c r="G1610" s="159"/>
      <c r="H1610" s="159"/>
      <c r="I1610" s="159"/>
      <c r="J1610" s="159"/>
      <c r="K1610" s="159"/>
      <c r="L1610" s="159"/>
    </row>
    <row r="1611" spans="2:12">
      <c r="B1611" s="159"/>
      <c r="C1611" s="159"/>
      <c r="D1611" s="159"/>
      <c r="E1611" s="159"/>
      <c r="F1611" s="159"/>
      <c r="G1611" s="159"/>
      <c r="H1611" s="159"/>
      <c r="I1611" s="159"/>
      <c r="J1611" s="159"/>
      <c r="K1611" s="159"/>
      <c r="L1611" s="159"/>
    </row>
    <row r="1612" spans="2:12">
      <c r="B1612" s="159"/>
      <c r="C1612" s="159"/>
      <c r="D1612" s="159"/>
      <c r="E1612" s="159"/>
      <c r="F1612" s="159"/>
      <c r="G1612" s="159"/>
      <c r="H1612" s="159"/>
      <c r="I1612" s="159"/>
      <c r="J1612" s="159"/>
      <c r="K1612" s="159"/>
      <c r="L1612" s="159"/>
    </row>
    <row r="1613" spans="2:12">
      <c r="B1613" s="159"/>
      <c r="C1613" s="159"/>
      <c r="D1613" s="159"/>
      <c r="E1613" s="159"/>
      <c r="F1613" s="159"/>
      <c r="G1613" s="159"/>
      <c r="H1613" s="159"/>
      <c r="I1613" s="159"/>
      <c r="J1613" s="159"/>
      <c r="K1613" s="159"/>
      <c r="L1613" s="159"/>
    </row>
    <row r="1614" spans="2:12">
      <c r="B1614" s="159"/>
      <c r="C1614" s="159"/>
      <c r="D1614" s="159"/>
      <c r="E1614" s="159"/>
      <c r="F1614" s="159"/>
      <c r="G1614" s="159"/>
      <c r="H1614" s="159"/>
      <c r="I1614" s="159"/>
      <c r="J1614" s="159"/>
      <c r="K1614" s="159"/>
      <c r="L1614" s="159"/>
    </row>
    <row r="1615" spans="2:12">
      <c r="B1615" s="159"/>
      <c r="C1615" s="159"/>
      <c r="D1615" s="159"/>
      <c r="E1615" s="159"/>
      <c r="F1615" s="159"/>
      <c r="G1615" s="159"/>
      <c r="H1615" s="159"/>
      <c r="I1615" s="159"/>
      <c r="J1615" s="159"/>
      <c r="K1615" s="159"/>
      <c r="L1615" s="159"/>
    </row>
    <row r="1616" spans="2:12">
      <c r="B1616" s="159"/>
      <c r="C1616" s="159"/>
      <c r="D1616" s="159"/>
      <c r="E1616" s="159"/>
      <c r="F1616" s="159"/>
      <c r="G1616" s="159"/>
      <c r="H1616" s="159"/>
      <c r="I1616" s="159"/>
      <c r="J1616" s="159"/>
      <c r="K1616" s="159"/>
      <c r="L1616" s="159"/>
    </row>
    <row r="1617" spans="2:12">
      <c r="B1617" s="159"/>
      <c r="C1617" s="159"/>
      <c r="D1617" s="159"/>
      <c r="E1617" s="159"/>
      <c r="F1617" s="159"/>
      <c r="G1617" s="159"/>
      <c r="H1617" s="159"/>
      <c r="I1617" s="159"/>
      <c r="J1617" s="159"/>
      <c r="K1617" s="159"/>
      <c r="L1617" s="159"/>
    </row>
    <row r="1618" spans="2:12">
      <c r="B1618" s="159"/>
      <c r="C1618" s="159"/>
      <c r="D1618" s="159"/>
      <c r="E1618" s="159"/>
      <c r="F1618" s="159"/>
      <c r="G1618" s="159"/>
      <c r="H1618" s="159"/>
      <c r="I1618" s="159"/>
      <c r="J1618" s="159"/>
      <c r="K1618" s="159"/>
      <c r="L1618" s="159"/>
    </row>
    <row r="1619" spans="2:12">
      <c r="B1619" s="159"/>
      <c r="C1619" s="159"/>
      <c r="D1619" s="159"/>
      <c r="E1619" s="159"/>
      <c r="F1619" s="159"/>
      <c r="G1619" s="159"/>
      <c r="H1619" s="159"/>
      <c r="I1619" s="159"/>
      <c r="J1619" s="159"/>
      <c r="K1619" s="159"/>
      <c r="L1619" s="159"/>
    </row>
    <row r="1620" spans="2:12">
      <c r="B1620" s="159"/>
      <c r="C1620" s="159"/>
      <c r="D1620" s="159"/>
      <c r="E1620" s="159"/>
      <c r="F1620" s="159"/>
      <c r="G1620" s="159"/>
      <c r="H1620" s="159"/>
      <c r="I1620" s="159"/>
      <c r="J1620" s="159"/>
      <c r="K1620" s="159"/>
      <c r="L1620" s="159"/>
    </row>
    <row r="1621" spans="2:12">
      <c r="B1621" s="159"/>
      <c r="C1621" s="159"/>
      <c r="D1621" s="159"/>
      <c r="E1621" s="159"/>
      <c r="F1621" s="159"/>
      <c r="G1621" s="159"/>
      <c r="H1621" s="159"/>
      <c r="I1621" s="159"/>
      <c r="J1621" s="159"/>
      <c r="K1621" s="159"/>
      <c r="L1621" s="159"/>
    </row>
    <row r="1622" spans="2:12">
      <c r="B1622" s="159"/>
      <c r="C1622" s="159"/>
      <c r="D1622" s="159"/>
      <c r="E1622" s="159"/>
      <c r="F1622" s="159"/>
      <c r="G1622" s="159"/>
      <c r="H1622" s="159"/>
      <c r="I1622" s="159"/>
      <c r="J1622" s="159"/>
      <c r="K1622" s="159"/>
      <c r="L1622" s="159"/>
    </row>
    <row r="1623" spans="2:12">
      <c r="B1623" s="159"/>
      <c r="C1623" s="159"/>
      <c r="D1623" s="159"/>
      <c r="E1623" s="159"/>
      <c r="F1623" s="159"/>
      <c r="G1623" s="159"/>
      <c r="H1623" s="159"/>
      <c r="I1623" s="159"/>
      <c r="J1623" s="159"/>
      <c r="K1623" s="159"/>
      <c r="L1623" s="159"/>
    </row>
    <row r="1624" spans="2:12">
      <c r="B1624" s="159"/>
      <c r="C1624" s="159"/>
      <c r="D1624" s="159"/>
      <c r="E1624" s="159"/>
      <c r="F1624" s="159"/>
      <c r="G1624" s="159"/>
      <c r="H1624" s="159"/>
      <c r="I1624" s="159"/>
      <c r="J1624" s="159"/>
      <c r="K1624" s="159"/>
      <c r="L1624" s="159"/>
    </row>
    <row r="1625" spans="2:12">
      <c r="B1625" s="159"/>
      <c r="C1625" s="159"/>
      <c r="D1625" s="159"/>
      <c r="E1625" s="159"/>
      <c r="F1625" s="159"/>
      <c r="G1625" s="159"/>
      <c r="H1625" s="159"/>
      <c r="I1625" s="159"/>
      <c r="J1625" s="159"/>
      <c r="K1625" s="159"/>
      <c r="L1625" s="159"/>
    </row>
    <row r="1626" spans="2:12">
      <c r="B1626" s="159"/>
      <c r="C1626" s="159"/>
      <c r="D1626" s="159"/>
      <c r="E1626" s="159"/>
      <c r="F1626" s="159"/>
      <c r="G1626" s="159"/>
      <c r="H1626" s="159"/>
      <c r="I1626" s="159"/>
      <c r="J1626" s="159"/>
      <c r="K1626" s="159"/>
      <c r="L1626" s="159"/>
    </row>
    <row r="1627" spans="2:12">
      <c r="B1627" s="159"/>
      <c r="C1627" s="159"/>
      <c r="D1627" s="159"/>
      <c r="E1627" s="159"/>
      <c r="F1627" s="159"/>
      <c r="G1627" s="159"/>
      <c r="H1627" s="159"/>
      <c r="I1627" s="159"/>
      <c r="J1627" s="159"/>
      <c r="K1627" s="159"/>
      <c r="L1627" s="159"/>
    </row>
    <row r="1628" spans="2:12">
      <c r="B1628" s="159"/>
      <c r="C1628" s="159"/>
      <c r="D1628" s="159"/>
      <c r="E1628" s="159"/>
      <c r="F1628" s="159"/>
      <c r="G1628" s="159"/>
      <c r="H1628" s="159"/>
      <c r="I1628" s="159"/>
      <c r="J1628" s="159"/>
      <c r="K1628" s="159"/>
      <c r="L1628" s="159"/>
    </row>
    <row r="1629" spans="2:12">
      <c r="B1629" s="159"/>
      <c r="C1629" s="159"/>
      <c r="D1629" s="159"/>
      <c r="E1629" s="159"/>
      <c r="F1629" s="159"/>
      <c r="G1629" s="159"/>
      <c r="H1629" s="159"/>
      <c r="I1629" s="159"/>
      <c r="J1629" s="159"/>
      <c r="K1629" s="159"/>
      <c r="L1629" s="159"/>
    </row>
    <row r="1630" spans="2:12">
      <c r="B1630" s="159"/>
      <c r="C1630" s="159"/>
      <c r="D1630" s="159"/>
      <c r="E1630" s="159"/>
      <c r="F1630" s="159"/>
      <c r="G1630" s="159"/>
      <c r="H1630" s="159"/>
      <c r="I1630" s="159"/>
      <c r="J1630" s="159"/>
      <c r="K1630" s="159"/>
      <c r="L1630" s="159"/>
    </row>
    <row r="1631" spans="2:12">
      <c r="B1631" s="159"/>
      <c r="C1631" s="159"/>
      <c r="D1631" s="159"/>
      <c r="E1631" s="159"/>
      <c r="F1631" s="159"/>
      <c r="G1631" s="159"/>
      <c r="H1631" s="159"/>
      <c r="I1631" s="159"/>
      <c r="J1631" s="159"/>
      <c r="K1631" s="159"/>
      <c r="L1631" s="159"/>
    </row>
    <row r="1632" spans="2:12">
      <c r="B1632" s="159"/>
      <c r="C1632" s="159"/>
      <c r="D1632" s="159"/>
      <c r="E1632" s="159"/>
      <c r="F1632" s="159"/>
      <c r="G1632" s="159"/>
      <c r="H1632" s="159"/>
      <c r="I1632" s="159"/>
      <c r="J1632" s="159"/>
      <c r="K1632" s="159"/>
      <c r="L1632" s="159"/>
    </row>
    <row r="1633" spans="2:12">
      <c r="B1633" s="159"/>
      <c r="C1633" s="159"/>
      <c r="D1633" s="159"/>
      <c r="E1633" s="159"/>
      <c r="F1633" s="159"/>
      <c r="G1633" s="159"/>
      <c r="H1633" s="159"/>
      <c r="I1633" s="159"/>
      <c r="J1633" s="159"/>
      <c r="K1633" s="159"/>
      <c r="L1633" s="159"/>
    </row>
    <row r="1634" spans="2:12">
      <c r="B1634" s="159"/>
      <c r="C1634" s="159"/>
      <c r="D1634" s="159"/>
      <c r="E1634" s="159"/>
      <c r="F1634" s="159"/>
      <c r="G1634" s="159"/>
      <c r="H1634" s="159"/>
      <c r="I1634" s="159"/>
      <c r="J1634" s="159"/>
      <c r="K1634" s="159"/>
      <c r="L1634" s="159"/>
    </row>
    <row r="1635" spans="2:12">
      <c r="B1635" s="159"/>
      <c r="C1635" s="159"/>
      <c r="D1635" s="159"/>
      <c r="E1635" s="159"/>
      <c r="F1635" s="159"/>
      <c r="G1635" s="159"/>
      <c r="H1635" s="159"/>
      <c r="I1635" s="159"/>
      <c r="J1635" s="159"/>
      <c r="K1635" s="159"/>
      <c r="L1635" s="159"/>
    </row>
    <row r="1636" spans="2:12">
      <c r="B1636" s="159"/>
      <c r="C1636" s="159"/>
      <c r="D1636" s="159"/>
      <c r="E1636" s="159"/>
      <c r="F1636" s="159"/>
      <c r="G1636" s="159"/>
      <c r="H1636" s="159"/>
      <c r="I1636" s="159"/>
      <c r="J1636" s="159"/>
      <c r="K1636" s="159"/>
      <c r="L1636" s="159"/>
    </row>
    <row r="1637" spans="2:12">
      <c r="B1637" s="159"/>
      <c r="C1637" s="159"/>
      <c r="D1637" s="159"/>
      <c r="E1637" s="159"/>
      <c r="F1637" s="159"/>
      <c r="G1637" s="159"/>
      <c r="H1637" s="159"/>
      <c r="I1637" s="159"/>
      <c r="J1637" s="159"/>
      <c r="K1637" s="159"/>
      <c r="L1637" s="159"/>
    </row>
    <row r="1638" spans="2:12">
      <c r="B1638" s="159"/>
      <c r="C1638" s="159"/>
      <c r="D1638" s="159"/>
      <c r="E1638" s="159"/>
      <c r="F1638" s="159"/>
      <c r="G1638" s="159"/>
      <c r="H1638" s="159"/>
      <c r="I1638" s="159"/>
      <c r="J1638" s="159"/>
      <c r="K1638" s="159"/>
      <c r="L1638" s="159"/>
    </row>
    <row r="1639" spans="2:12">
      <c r="B1639" s="159"/>
      <c r="C1639" s="159"/>
      <c r="D1639" s="159"/>
      <c r="E1639" s="159"/>
      <c r="F1639" s="159"/>
      <c r="G1639" s="159"/>
      <c r="H1639" s="159"/>
      <c r="I1639" s="159"/>
      <c r="J1639" s="159"/>
      <c r="K1639" s="159"/>
      <c r="L1639" s="159"/>
    </row>
    <row r="1640" spans="2:12">
      <c r="B1640" s="159"/>
      <c r="C1640" s="159"/>
      <c r="D1640" s="159"/>
      <c r="E1640" s="159"/>
      <c r="F1640" s="159"/>
      <c r="G1640" s="159"/>
      <c r="H1640" s="159"/>
      <c r="I1640" s="159"/>
      <c r="J1640" s="159"/>
      <c r="K1640" s="159"/>
      <c r="L1640" s="159"/>
    </row>
    <row r="1641" spans="2:12">
      <c r="B1641" s="159"/>
      <c r="C1641" s="159"/>
      <c r="D1641" s="159"/>
      <c r="E1641" s="159"/>
      <c r="F1641" s="159"/>
      <c r="G1641" s="159"/>
      <c r="H1641" s="159"/>
      <c r="I1641" s="159"/>
      <c r="J1641" s="159"/>
      <c r="K1641" s="159"/>
      <c r="L1641" s="159"/>
    </row>
    <row r="1642" spans="2:12">
      <c r="B1642" s="159"/>
      <c r="C1642" s="159"/>
      <c r="D1642" s="159"/>
      <c r="E1642" s="159"/>
      <c r="F1642" s="159"/>
      <c r="G1642" s="159"/>
      <c r="H1642" s="159"/>
      <c r="I1642" s="159"/>
      <c r="J1642" s="159"/>
      <c r="K1642" s="159"/>
      <c r="L1642" s="159"/>
    </row>
    <row r="1643" spans="2:12">
      <c r="B1643" s="159"/>
      <c r="C1643" s="159"/>
      <c r="D1643" s="159"/>
      <c r="E1643" s="159"/>
      <c r="F1643" s="159"/>
      <c r="G1643" s="159"/>
      <c r="H1643" s="159"/>
      <c r="I1643" s="159"/>
      <c r="J1643" s="159"/>
      <c r="K1643" s="159"/>
      <c r="L1643" s="159"/>
    </row>
    <row r="1644" spans="2:12">
      <c r="B1644" s="159"/>
      <c r="C1644" s="159"/>
      <c r="D1644" s="159"/>
      <c r="E1644" s="159"/>
      <c r="F1644" s="159"/>
      <c r="G1644" s="159"/>
      <c r="H1644" s="159"/>
      <c r="I1644" s="159"/>
      <c r="J1644" s="159"/>
      <c r="K1644" s="159"/>
      <c r="L1644" s="159"/>
    </row>
    <row r="1645" spans="2:12">
      <c r="B1645" s="159"/>
      <c r="C1645" s="159"/>
      <c r="D1645" s="159"/>
      <c r="E1645" s="159"/>
      <c r="F1645" s="159"/>
      <c r="G1645" s="159"/>
      <c r="H1645" s="159"/>
      <c r="I1645" s="159"/>
      <c r="J1645" s="159"/>
      <c r="K1645" s="159"/>
      <c r="L1645" s="159"/>
    </row>
    <row r="1646" spans="2:12">
      <c r="B1646" s="159"/>
      <c r="C1646" s="159"/>
      <c r="D1646" s="159"/>
      <c r="E1646" s="159"/>
      <c r="F1646" s="159"/>
      <c r="G1646" s="159"/>
      <c r="H1646" s="159"/>
      <c r="I1646" s="159"/>
      <c r="J1646" s="159"/>
      <c r="K1646" s="159"/>
      <c r="L1646" s="159"/>
    </row>
    <row r="1647" spans="2:12">
      <c r="B1647" s="159"/>
      <c r="C1647" s="159"/>
      <c r="D1647" s="159"/>
      <c r="E1647" s="159"/>
      <c r="F1647" s="159"/>
      <c r="G1647" s="159"/>
      <c r="H1647" s="159"/>
      <c r="I1647" s="159"/>
      <c r="J1647" s="159"/>
      <c r="K1647" s="159"/>
      <c r="L1647" s="159"/>
    </row>
    <row r="1648" spans="2:12">
      <c r="B1648" s="159"/>
      <c r="C1648" s="159"/>
      <c r="D1648" s="159"/>
      <c r="E1648" s="159"/>
      <c r="F1648" s="159"/>
      <c r="G1648" s="159"/>
      <c r="H1648" s="159"/>
      <c r="I1648" s="159"/>
      <c r="J1648" s="159"/>
      <c r="K1648" s="159"/>
      <c r="L1648" s="159"/>
    </row>
    <row r="1649" spans="2:12">
      <c r="B1649" s="159"/>
      <c r="C1649" s="159"/>
      <c r="D1649" s="159"/>
      <c r="E1649" s="159"/>
      <c r="F1649" s="159"/>
      <c r="G1649" s="159"/>
      <c r="H1649" s="159"/>
      <c r="I1649" s="159"/>
      <c r="J1649" s="159"/>
      <c r="K1649" s="159"/>
      <c r="L1649" s="159"/>
    </row>
    <row r="1650" spans="2:12">
      <c r="B1650" s="159"/>
      <c r="C1650" s="159"/>
      <c r="D1650" s="159"/>
      <c r="E1650" s="159"/>
      <c r="F1650" s="159"/>
      <c r="G1650" s="159"/>
      <c r="H1650" s="159"/>
      <c r="I1650" s="159"/>
      <c r="J1650" s="159"/>
      <c r="K1650" s="159"/>
      <c r="L1650" s="159"/>
    </row>
    <row r="1651" spans="2:12">
      <c r="B1651" s="159"/>
      <c r="C1651" s="159"/>
      <c r="D1651" s="159"/>
      <c r="E1651" s="159"/>
      <c r="F1651" s="159"/>
      <c r="G1651" s="159"/>
      <c r="H1651" s="159"/>
      <c r="I1651" s="159"/>
      <c r="J1651" s="159"/>
      <c r="K1651" s="159"/>
      <c r="L1651" s="159"/>
    </row>
    <row r="1652" spans="2:12">
      <c r="B1652" s="159"/>
      <c r="C1652" s="159"/>
      <c r="D1652" s="159"/>
      <c r="E1652" s="159"/>
      <c r="F1652" s="159"/>
      <c r="G1652" s="159"/>
      <c r="H1652" s="159"/>
      <c r="I1652" s="159"/>
      <c r="J1652" s="159"/>
      <c r="K1652" s="159"/>
      <c r="L1652" s="159"/>
    </row>
    <row r="1653" spans="2:12">
      <c r="B1653" s="159"/>
      <c r="C1653" s="159"/>
      <c r="D1653" s="159"/>
      <c r="E1653" s="159"/>
      <c r="F1653" s="159"/>
      <c r="G1653" s="159"/>
      <c r="H1653" s="159"/>
      <c r="I1653" s="159"/>
      <c r="J1653" s="159"/>
      <c r="K1653" s="159"/>
      <c r="L1653" s="159"/>
    </row>
    <row r="1654" spans="2:12">
      <c r="B1654" s="159"/>
      <c r="C1654" s="159"/>
      <c r="D1654" s="159"/>
      <c r="E1654" s="159"/>
      <c r="F1654" s="159"/>
      <c r="G1654" s="159"/>
      <c r="H1654" s="159"/>
      <c r="I1654" s="159"/>
      <c r="J1654" s="159"/>
      <c r="K1654" s="159"/>
      <c r="L1654" s="159"/>
    </row>
    <row r="1655" spans="2:12">
      <c r="B1655" s="159"/>
      <c r="C1655" s="159"/>
      <c r="D1655" s="159"/>
      <c r="E1655" s="159"/>
      <c r="F1655" s="159"/>
      <c r="G1655" s="159"/>
      <c r="H1655" s="159"/>
      <c r="I1655" s="159"/>
      <c r="J1655" s="159"/>
      <c r="K1655" s="159"/>
      <c r="L1655" s="159"/>
    </row>
    <row r="1656" spans="2:12">
      <c r="B1656" s="159"/>
      <c r="C1656" s="159"/>
      <c r="D1656" s="159"/>
      <c r="E1656" s="159"/>
      <c r="F1656" s="159"/>
      <c r="G1656" s="159"/>
      <c r="H1656" s="159"/>
      <c r="I1656" s="159"/>
      <c r="J1656" s="159"/>
      <c r="K1656" s="159"/>
      <c r="L1656" s="159"/>
    </row>
    <row r="1657" spans="2:12">
      <c r="B1657" s="159"/>
      <c r="C1657" s="159"/>
      <c r="D1657" s="159"/>
      <c r="E1657" s="159"/>
      <c r="F1657" s="159"/>
      <c r="G1657" s="159"/>
      <c r="H1657" s="159"/>
      <c r="I1657" s="159"/>
      <c r="J1657" s="159"/>
      <c r="K1657" s="159"/>
      <c r="L1657" s="159"/>
    </row>
    <row r="1658" spans="2:12">
      <c r="B1658" s="159"/>
      <c r="C1658" s="159"/>
      <c r="D1658" s="159"/>
      <c r="E1658" s="159"/>
      <c r="F1658" s="159"/>
      <c r="G1658" s="159"/>
      <c r="H1658" s="159"/>
      <c r="I1658" s="159"/>
      <c r="J1658" s="159"/>
      <c r="K1658" s="159"/>
      <c r="L1658" s="159"/>
    </row>
    <row r="1659" spans="2:12">
      <c r="B1659" s="159"/>
      <c r="C1659" s="159"/>
      <c r="D1659" s="159"/>
      <c r="E1659" s="159"/>
      <c r="F1659" s="159"/>
      <c r="G1659" s="159"/>
      <c r="H1659" s="159"/>
      <c r="I1659" s="159"/>
      <c r="J1659" s="159"/>
      <c r="K1659" s="159"/>
      <c r="L1659" s="159"/>
    </row>
    <row r="1660" spans="2:12">
      <c r="B1660" s="159"/>
      <c r="C1660" s="159"/>
      <c r="D1660" s="159"/>
      <c r="E1660" s="159"/>
      <c r="F1660" s="159"/>
      <c r="G1660" s="159"/>
      <c r="H1660" s="159"/>
      <c r="I1660" s="159"/>
      <c r="J1660" s="159"/>
      <c r="K1660" s="159"/>
      <c r="L1660" s="159"/>
    </row>
    <row r="1661" spans="2:12">
      <c r="B1661" s="159"/>
      <c r="C1661" s="159"/>
      <c r="D1661" s="159"/>
      <c r="E1661" s="159"/>
      <c r="F1661" s="159"/>
      <c r="G1661" s="159"/>
      <c r="H1661" s="159"/>
      <c r="I1661" s="159"/>
      <c r="J1661" s="159"/>
      <c r="K1661" s="159"/>
      <c r="L1661" s="159"/>
    </row>
    <row r="1662" spans="2:12">
      <c r="B1662" s="159"/>
      <c r="C1662" s="159"/>
      <c r="D1662" s="159"/>
      <c r="E1662" s="159"/>
      <c r="F1662" s="159"/>
      <c r="G1662" s="159"/>
      <c r="H1662" s="159"/>
      <c r="I1662" s="159"/>
      <c r="J1662" s="159"/>
      <c r="K1662" s="159"/>
      <c r="L1662" s="159"/>
    </row>
    <row r="1663" spans="2:12">
      <c r="B1663" s="159"/>
      <c r="C1663" s="159"/>
      <c r="D1663" s="159"/>
      <c r="E1663" s="159"/>
      <c r="F1663" s="159"/>
      <c r="G1663" s="159"/>
      <c r="H1663" s="159"/>
      <c r="I1663" s="159"/>
      <c r="J1663" s="159"/>
      <c r="K1663" s="159"/>
      <c r="L1663" s="159"/>
    </row>
    <row r="1664" spans="2:12">
      <c r="B1664" s="159"/>
      <c r="C1664" s="159"/>
      <c r="D1664" s="159"/>
      <c r="E1664" s="159"/>
      <c r="F1664" s="159"/>
      <c r="G1664" s="159"/>
      <c r="H1664" s="159"/>
      <c r="I1664" s="159"/>
      <c r="J1664" s="159"/>
      <c r="K1664" s="159"/>
      <c r="L1664" s="159"/>
    </row>
    <row r="1665" spans="2:12">
      <c r="B1665" s="159"/>
      <c r="C1665" s="159"/>
      <c r="D1665" s="159"/>
      <c r="E1665" s="159"/>
      <c r="F1665" s="159"/>
      <c r="G1665" s="159"/>
      <c r="H1665" s="159"/>
      <c r="I1665" s="159"/>
      <c r="J1665" s="159"/>
      <c r="K1665" s="159"/>
      <c r="L1665" s="159"/>
    </row>
    <row r="1666" spans="2:12">
      <c r="B1666" s="159"/>
      <c r="C1666" s="159"/>
      <c r="D1666" s="159"/>
      <c r="E1666" s="159"/>
      <c r="F1666" s="159"/>
      <c r="G1666" s="159"/>
      <c r="H1666" s="159"/>
      <c r="I1666" s="159"/>
      <c r="J1666" s="159"/>
      <c r="K1666" s="159"/>
      <c r="L1666" s="159"/>
    </row>
    <row r="1667" spans="2:12">
      <c r="B1667" s="159"/>
      <c r="C1667" s="159"/>
      <c r="D1667" s="159"/>
      <c r="E1667" s="159"/>
      <c r="F1667" s="159"/>
      <c r="G1667" s="159"/>
      <c r="H1667" s="159"/>
      <c r="I1667" s="159"/>
      <c r="J1667" s="159"/>
      <c r="K1667" s="159"/>
      <c r="L1667" s="159"/>
    </row>
    <row r="1668" spans="2:12">
      <c r="B1668" s="159"/>
      <c r="C1668" s="159"/>
      <c r="D1668" s="159"/>
      <c r="E1668" s="159"/>
      <c r="F1668" s="159"/>
      <c r="G1668" s="159"/>
      <c r="H1668" s="159"/>
      <c r="I1668" s="159"/>
      <c r="J1668" s="159"/>
      <c r="K1668" s="159"/>
      <c r="L1668" s="159"/>
    </row>
    <row r="1669" spans="2:12">
      <c r="B1669" s="159"/>
      <c r="C1669" s="159"/>
      <c r="D1669" s="159"/>
      <c r="E1669" s="159"/>
      <c r="F1669" s="159"/>
      <c r="G1669" s="159"/>
      <c r="H1669" s="159"/>
      <c r="I1669" s="159"/>
      <c r="J1669" s="159"/>
      <c r="K1669" s="159"/>
      <c r="L1669" s="159"/>
    </row>
    <row r="1670" spans="2:12">
      <c r="B1670" s="159"/>
      <c r="C1670" s="159"/>
      <c r="D1670" s="159"/>
      <c r="E1670" s="159"/>
      <c r="F1670" s="159"/>
      <c r="G1670" s="159"/>
      <c r="H1670" s="159"/>
      <c r="I1670" s="159"/>
      <c r="J1670" s="159"/>
      <c r="K1670" s="159"/>
      <c r="L1670" s="159"/>
    </row>
    <row r="1671" spans="2:12">
      <c r="B1671" s="159"/>
      <c r="C1671" s="159"/>
      <c r="D1671" s="159"/>
      <c r="E1671" s="159"/>
      <c r="F1671" s="159"/>
      <c r="G1671" s="159"/>
      <c r="H1671" s="159"/>
      <c r="I1671" s="159"/>
      <c r="J1671" s="159"/>
      <c r="K1671" s="159"/>
      <c r="L1671" s="159"/>
    </row>
    <row r="1672" spans="2:12">
      <c r="B1672" s="159"/>
      <c r="C1672" s="159"/>
      <c r="D1672" s="159"/>
      <c r="E1672" s="159"/>
      <c r="F1672" s="159"/>
      <c r="G1672" s="159"/>
      <c r="H1672" s="159"/>
      <c r="I1672" s="159"/>
      <c r="J1672" s="159"/>
      <c r="K1672" s="159"/>
      <c r="L1672" s="159"/>
    </row>
    <row r="1673" spans="2:12">
      <c r="B1673" s="159"/>
      <c r="C1673" s="159"/>
      <c r="D1673" s="159"/>
      <c r="E1673" s="159"/>
      <c r="F1673" s="159"/>
      <c r="G1673" s="159"/>
      <c r="H1673" s="159"/>
      <c r="I1673" s="159"/>
      <c r="J1673" s="159"/>
      <c r="K1673" s="159"/>
      <c r="L1673" s="159"/>
    </row>
    <row r="1674" spans="2:12">
      <c r="B1674" s="159"/>
      <c r="C1674" s="159"/>
      <c r="D1674" s="159"/>
      <c r="E1674" s="159"/>
      <c r="F1674" s="159"/>
      <c r="G1674" s="159"/>
      <c r="H1674" s="159"/>
      <c r="I1674" s="159"/>
      <c r="J1674" s="159"/>
      <c r="K1674" s="159"/>
      <c r="L1674" s="159"/>
    </row>
    <row r="1675" spans="2:12">
      <c r="B1675" s="159"/>
      <c r="C1675" s="159"/>
      <c r="D1675" s="159"/>
      <c r="E1675" s="159"/>
      <c r="F1675" s="159"/>
      <c r="G1675" s="159"/>
      <c r="H1675" s="159"/>
      <c r="I1675" s="159"/>
      <c r="J1675" s="159"/>
      <c r="K1675" s="159"/>
      <c r="L1675" s="159"/>
    </row>
    <row r="1676" spans="2:12">
      <c r="B1676" s="159"/>
      <c r="C1676" s="159"/>
      <c r="D1676" s="159"/>
      <c r="E1676" s="159"/>
      <c r="F1676" s="159"/>
      <c r="G1676" s="159"/>
      <c r="H1676" s="159"/>
      <c r="I1676" s="159"/>
      <c r="J1676" s="159"/>
      <c r="K1676" s="159"/>
      <c r="L1676" s="159"/>
    </row>
    <row r="1677" spans="2:12">
      <c r="B1677" s="159"/>
      <c r="C1677" s="159"/>
      <c r="D1677" s="159"/>
      <c r="E1677" s="159"/>
      <c r="F1677" s="159"/>
      <c r="G1677" s="159"/>
      <c r="H1677" s="159"/>
      <c r="I1677" s="159"/>
      <c r="J1677" s="159"/>
      <c r="K1677" s="159"/>
      <c r="L1677" s="159"/>
    </row>
    <row r="1678" spans="2:12">
      <c r="B1678" s="159"/>
      <c r="C1678" s="159"/>
      <c r="D1678" s="159"/>
      <c r="E1678" s="159"/>
      <c r="F1678" s="159"/>
      <c r="G1678" s="159"/>
      <c r="H1678" s="159"/>
      <c r="I1678" s="159"/>
      <c r="J1678" s="159"/>
      <c r="K1678" s="159"/>
      <c r="L1678" s="159"/>
    </row>
    <row r="1679" spans="2:12">
      <c r="B1679" s="159"/>
      <c r="C1679" s="159"/>
      <c r="D1679" s="159"/>
      <c r="E1679" s="159"/>
      <c r="F1679" s="159"/>
      <c r="G1679" s="159"/>
      <c r="H1679" s="159"/>
      <c r="I1679" s="159"/>
      <c r="J1679" s="159"/>
      <c r="K1679" s="159"/>
      <c r="L1679" s="159"/>
    </row>
    <row r="1680" spans="2:12">
      <c r="B1680" s="159"/>
      <c r="C1680" s="159"/>
      <c r="D1680" s="159"/>
      <c r="E1680" s="159"/>
      <c r="F1680" s="159"/>
      <c r="G1680" s="159"/>
      <c r="H1680" s="159"/>
      <c r="I1680" s="159"/>
      <c r="J1680" s="159"/>
      <c r="K1680" s="159"/>
      <c r="L1680" s="159"/>
    </row>
    <row r="1681" spans="2:12">
      <c r="B1681" s="159"/>
      <c r="C1681" s="159"/>
      <c r="D1681" s="159"/>
      <c r="E1681" s="159"/>
      <c r="F1681" s="159"/>
      <c r="G1681" s="159"/>
      <c r="H1681" s="159"/>
      <c r="I1681" s="159"/>
      <c r="J1681" s="159"/>
      <c r="K1681" s="159"/>
      <c r="L1681" s="159"/>
    </row>
    <row r="1682" spans="2:12">
      <c r="B1682" s="159"/>
      <c r="C1682" s="159"/>
      <c r="D1682" s="159"/>
      <c r="E1682" s="159"/>
      <c r="F1682" s="159"/>
      <c r="G1682" s="159"/>
      <c r="H1682" s="159"/>
      <c r="I1682" s="159"/>
      <c r="J1682" s="159"/>
      <c r="K1682" s="159"/>
      <c r="L1682" s="159"/>
    </row>
    <row r="1683" spans="2:12">
      <c r="B1683" s="159"/>
      <c r="C1683" s="159"/>
      <c r="D1683" s="159"/>
      <c r="E1683" s="159"/>
      <c r="F1683" s="159"/>
      <c r="G1683" s="159"/>
      <c r="H1683" s="159"/>
      <c r="I1683" s="159"/>
      <c r="J1683" s="159"/>
      <c r="K1683" s="159"/>
      <c r="L1683" s="159"/>
    </row>
    <row r="1684" spans="2:12">
      <c r="B1684" s="159"/>
      <c r="C1684" s="159"/>
      <c r="D1684" s="159"/>
      <c r="E1684" s="159"/>
      <c r="F1684" s="159"/>
      <c r="G1684" s="159"/>
      <c r="H1684" s="159"/>
      <c r="I1684" s="159"/>
      <c r="J1684" s="159"/>
      <c r="K1684" s="159"/>
      <c r="L1684" s="159"/>
    </row>
    <row r="1685" spans="2:12">
      <c r="B1685" s="159"/>
      <c r="C1685" s="159"/>
      <c r="D1685" s="159"/>
      <c r="E1685" s="159"/>
      <c r="F1685" s="159"/>
      <c r="G1685" s="159"/>
      <c r="H1685" s="159"/>
      <c r="I1685" s="159"/>
      <c r="J1685" s="159"/>
      <c r="K1685" s="159"/>
      <c r="L1685" s="159"/>
    </row>
    <row r="1686" spans="2:12">
      <c r="B1686" s="159"/>
      <c r="C1686" s="159"/>
      <c r="D1686" s="159"/>
      <c r="E1686" s="159"/>
      <c r="F1686" s="159"/>
      <c r="G1686" s="159"/>
      <c r="H1686" s="159"/>
      <c r="I1686" s="159"/>
      <c r="J1686" s="159"/>
      <c r="K1686" s="159"/>
      <c r="L1686" s="159"/>
    </row>
    <row r="1687" spans="2:12">
      <c r="B1687" s="159"/>
      <c r="C1687" s="159"/>
      <c r="D1687" s="159"/>
      <c r="E1687" s="159"/>
      <c r="F1687" s="159"/>
      <c r="G1687" s="159"/>
      <c r="H1687" s="159"/>
      <c r="I1687" s="159"/>
      <c r="J1687" s="159"/>
      <c r="K1687" s="159"/>
      <c r="L1687" s="159"/>
    </row>
    <row r="1688" spans="2:12">
      <c r="B1688" s="159"/>
      <c r="C1688" s="159"/>
      <c r="D1688" s="159"/>
      <c r="E1688" s="159"/>
      <c r="F1688" s="159"/>
      <c r="G1688" s="159"/>
      <c r="H1688" s="159"/>
      <c r="I1688" s="159"/>
      <c r="J1688" s="159"/>
      <c r="K1688" s="159"/>
      <c r="L1688" s="159"/>
    </row>
    <row r="1689" spans="2:12">
      <c r="B1689" s="159"/>
      <c r="C1689" s="159"/>
      <c r="D1689" s="159"/>
      <c r="E1689" s="159"/>
      <c r="F1689" s="159"/>
      <c r="G1689" s="159"/>
      <c r="H1689" s="159"/>
      <c r="I1689" s="159"/>
      <c r="J1689" s="159"/>
      <c r="K1689" s="159"/>
      <c r="L1689" s="159"/>
    </row>
    <row r="1690" spans="2:12">
      <c r="B1690" s="159"/>
      <c r="C1690" s="159"/>
      <c r="D1690" s="159"/>
      <c r="E1690" s="159"/>
      <c r="F1690" s="159"/>
      <c r="G1690" s="159"/>
      <c r="H1690" s="159"/>
      <c r="I1690" s="159"/>
      <c r="J1690" s="159"/>
      <c r="K1690" s="159"/>
      <c r="L1690" s="159"/>
    </row>
    <row r="1691" spans="2:12">
      <c r="B1691" s="159"/>
      <c r="C1691" s="159"/>
      <c r="D1691" s="159"/>
      <c r="E1691" s="159"/>
      <c r="F1691" s="159"/>
      <c r="G1691" s="159"/>
      <c r="H1691" s="159"/>
      <c r="I1691" s="159"/>
      <c r="J1691" s="159"/>
      <c r="K1691" s="159"/>
      <c r="L1691" s="159"/>
    </row>
    <row r="1692" spans="2:12">
      <c r="B1692" s="159"/>
      <c r="C1692" s="159"/>
      <c r="D1692" s="159"/>
      <c r="E1692" s="159"/>
      <c r="F1692" s="159"/>
      <c r="G1692" s="159"/>
      <c r="H1692" s="159"/>
      <c r="I1692" s="159"/>
      <c r="J1692" s="159"/>
      <c r="K1692" s="159"/>
      <c r="L1692" s="159"/>
    </row>
    <row r="1693" spans="2:12">
      <c r="B1693" s="159"/>
      <c r="C1693" s="159"/>
      <c r="D1693" s="159"/>
      <c r="E1693" s="159"/>
      <c r="F1693" s="159"/>
      <c r="G1693" s="159"/>
      <c r="H1693" s="159"/>
      <c r="I1693" s="159"/>
      <c r="J1693" s="159"/>
      <c r="K1693" s="159"/>
      <c r="L1693" s="159"/>
    </row>
    <row r="1694" spans="2:12">
      <c r="B1694" s="159"/>
      <c r="C1694" s="159"/>
      <c r="D1694" s="159"/>
      <c r="E1694" s="159"/>
      <c r="F1694" s="159"/>
      <c r="G1694" s="159"/>
      <c r="H1694" s="159"/>
      <c r="I1694" s="159"/>
      <c r="J1694" s="159"/>
      <c r="K1694" s="159"/>
      <c r="L1694" s="159"/>
    </row>
    <row r="1695" spans="2:12">
      <c r="B1695" s="159"/>
      <c r="C1695" s="159"/>
      <c r="D1695" s="159"/>
      <c r="E1695" s="159"/>
      <c r="F1695" s="159"/>
      <c r="G1695" s="159"/>
      <c r="H1695" s="159"/>
      <c r="I1695" s="159"/>
      <c r="J1695" s="159"/>
      <c r="K1695" s="159"/>
      <c r="L1695" s="159"/>
    </row>
    <row r="1696" spans="2:12">
      <c r="B1696" s="159"/>
      <c r="C1696" s="159"/>
      <c r="D1696" s="159"/>
      <c r="E1696" s="159"/>
      <c r="F1696" s="159"/>
      <c r="G1696" s="159"/>
      <c r="H1696" s="159"/>
      <c r="I1696" s="159"/>
      <c r="J1696" s="159"/>
      <c r="K1696" s="159"/>
      <c r="L1696" s="159"/>
    </row>
    <row r="1697" spans="2:12">
      <c r="B1697" s="159"/>
      <c r="C1697" s="159"/>
      <c r="D1697" s="159"/>
      <c r="E1697" s="159"/>
      <c r="F1697" s="159"/>
      <c r="G1697" s="159"/>
      <c r="H1697" s="159"/>
      <c r="I1697" s="159"/>
      <c r="J1697" s="159"/>
      <c r="K1697" s="159"/>
      <c r="L1697" s="159"/>
    </row>
    <row r="1698" spans="2:12">
      <c r="B1698" s="159"/>
      <c r="C1698" s="159"/>
      <c r="D1698" s="159"/>
      <c r="E1698" s="159"/>
      <c r="F1698" s="159"/>
      <c r="G1698" s="159"/>
      <c r="H1698" s="159"/>
      <c r="I1698" s="159"/>
      <c r="J1698" s="159"/>
      <c r="K1698" s="159"/>
      <c r="L1698" s="159"/>
    </row>
    <row r="1699" spans="2:12">
      <c r="B1699" s="159"/>
      <c r="C1699" s="159"/>
      <c r="D1699" s="159"/>
      <c r="E1699" s="159"/>
      <c r="F1699" s="159"/>
      <c r="G1699" s="159"/>
      <c r="H1699" s="159"/>
      <c r="I1699" s="159"/>
      <c r="J1699" s="159"/>
      <c r="K1699" s="159"/>
      <c r="L1699" s="159"/>
    </row>
    <row r="1700" spans="2:12">
      <c r="B1700" s="159"/>
      <c r="C1700" s="159"/>
      <c r="D1700" s="159"/>
      <c r="E1700" s="159"/>
      <c r="F1700" s="159"/>
      <c r="G1700" s="159"/>
      <c r="H1700" s="159"/>
      <c r="I1700" s="159"/>
      <c r="J1700" s="159"/>
      <c r="K1700" s="159"/>
      <c r="L1700" s="159"/>
    </row>
    <row r="1701" spans="2:12">
      <c r="B1701" s="159"/>
      <c r="C1701" s="159"/>
      <c r="D1701" s="159"/>
      <c r="E1701" s="159"/>
      <c r="F1701" s="159"/>
      <c r="G1701" s="159"/>
      <c r="H1701" s="159"/>
      <c r="I1701" s="159"/>
      <c r="J1701" s="159"/>
      <c r="K1701" s="159"/>
      <c r="L1701" s="159"/>
    </row>
    <row r="1702" spans="2:12">
      <c r="B1702" s="159"/>
      <c r="C1702" s="159"/>
      <c r="D1702" s="159"/>
      <c r="E1702" s="159"/>
      <c r="F1702" s="159"/>
      <c r="G1702" s="159"/>
      <c r="H1702" s="159"/>
      <c r="I1702" s="159"/>
      <c r="J1702" s="159"/>
      <c r="K1702" s="159"/>
      <c r="L1702" s="159"/>
    </row>
    <row r="1703" spans="2:12">
      <c r="B1703" s="159"/>
      <c r="C1703" s="159"/>
      <c r="D1703" s="159"/>
      <c r="E1703" s="159"/>
      <c r="F1703" s="159"/>
      <c r="G1703" s="159"/>
      <c r="H1703" s="159"/>
      <c r="I1703" s="159"/>
      <c r="J1703" s="159"/>
      <c r="K1703" s="159"/>
      <c r="L1703" s="159"/>
    </row>
    <row r="1704" spans="2:12">
      <c r="B1704" s="159"/>
      <c r="C1704" s="159"/>
      <c r="D1704" s="159"/>
      <c r="E1704" s="159"/>
      <c r="F1704" s="159"/>
      <c r="G1704" s="159"/>
      <c r="H1704" s="159"/>
      <c r="I1704" s="159"/>
      <c r="J1704" s="159"/>
      <c r="K1704" s="159"/>
      <c r="L1704" s="159"/>
    </row>
    <row r="1705" spans="2:12">
      <c r="B1705" s="159"/>
      <c r="C1705" s="159"/>
      <c r="D1705" s="159"/>
      <c r="E1705" s="159"/>
      <c r="F1705" s="159"/>
      <c r="G1705" s="159"/>
      <c r="H1705" s="159"/>
      <c r="I1705" s="159"/>
      <c r="J1705" s="159"/>
      <c r="K1705" s="159"/>
      <c r="L1705" s="159"/>
    </row>
    <row r="1706" spans="2:12">
      <c r="B1706" s="159"/>
      <c r="C1706" s="159"/>
      <c r="D1706" s="159"/>
      <c r="E1706" s="159"/>
      <c r="F1706" s="159"/>
      <c r="G1706" s="159"/>
      <c r="H1706" s="159"/>
      <c r="I1706" s="159"/>
      <c r="J1706" s="159"/>
      <c r="K1706" s="159"/>
      <c r="L1706" s="159"/>
    </row>
    <row r="1707" spans="2:12">
      <c r="B1707" s="159"/>
      <c r="C1707" s="159"/>
      <c r="D1707" s="159"/>
      <c r="E1707" s="159"/>
      <c r="F1707" s="159"/>
      <c r="G1707" s="159"/>
      <c r="H1707" s="159"/>
      <c r="I1707" s="159"/>
      <c r="J1707" s="159"/>
      <c r="K1707" s="159"/>
      <c r="L1707" s="159"/>
    </row>
    <row r="1708" spans="2:12">
      <c r="B1708" s="159"/>
      <c r="C1708" s="159"/>
      <c r="D1708" s="159"/>
      <c r="E1708" s="159"/>
      <c r="F1708" s="159"/>
      <c r="G1708" s="159"/>
      <c r="H1708" s="159"/>
      <c r="I1708" s="159"/>
      <c r="J1708" s="159"/>
      <c r="K1708" s="159"/>
      <c r="L1708" s="159"/>
    </row>
    <row r="1709" spans="2:12">
      <c r="B1709" s="159"/>
      <c r="C1709" s="159"/>
      <c r="D1709" s="159"/>
      <c r="E1709" s="159"/>
      <c r="F1709" s="159"/>
      <c r="G1709" s="159"/>
      <c r="H1709" s="159"/>
      <c r="I1709" s="159"/>
      <c r="J1709" s="159"/>
      <c r="K1709" s="159"/>
      <c r="L1709" s="159"/>
    </row>
    <row r="1710" spans="2:12">
      <c r="B1710" s="159"/>
      <c r="C1710" s="159"/>
      <c r="D1710" s="159"/>
      <c r="E1710" s="159"/>
      <c r="F1710" s="159"/>
      <c r="G1710" s="159"/>
      <c r="H1710" s="159"/>
      <c r="I1710" s="159"/>
      <c r="J1710" s="159"/>
      <c r="K1710" s="159"/>
      <c r="L1710" s="159"/>
    </row>
    <row r="1711" spans="2:12">
      <c r="B1711" s="159"/>
      <c r="C1711" s="159"/>
      <c r="D1711" s="159"/>
      <c r="E1711" s="159"/>
      <c r="F1711" s="159"/>
      <c r="G1711" s="159"/>
      <c r="H1711" s="159"/>
      <c r="I1711" s="159"/>
      <c r="J1711" s="159"/>
      <c r="K1711" s="159"/>
      <c r="L1711" s="159"/>
    </row>
    <row r="1712" spans="2:12">
      <c r="B1712" s="159"/>
      <c r="C1712" s="159"/>
      <c r="D1712" s="159"/>
      <c r="E1712" s="159"/>
      <c r="F1712" s="159"/>
      <c r="G1712" s="159"/>
      <c r="H1712" s="159"/>
      <c r="I1712" s="159"/>
      <c r="J1712" s="159"/>
      <c r="K1712" s="159"/>
      <c r="L1712" s="159"/>
    </row>
    <row r="1713" spans="2:12">
      <c r="B1713" s="159"/>
      <c r="C1713" s="159"/>
      <c r="D1713" s="159"/>
      <c r="E1713" s="159"/>
      <c r="F1713" s="159"/>
      <c r="G1713" s="159"/>
      <c r="H1713" s="159"/>
      <c r="I1713" s="159"/>
      <c r="J1713" s="159"/>
      <c r="K1713" s="159"/>
      <c r="L1713" s="159"/>
    </row>
    <row r="1714" spans="2:12">
      <c r="B1714" s="159"/>
      <c r="C1714" s="159"/>
      <c r="D1714" s="159"/>
      <c r="E1714" s="159"/>
      <c r="F1714" s="159"/>
      <c r="G1714" s="159"/>
      <c r="H1714" s="159"/>
      <c r="I1714" s="159"/>
      <c r="J1714" s="159"/>
      <c r="K1714" s="159"/>
      <c r="L1714" s="159"/>
    </row>
    <row r="1715" spans="2:12">
      <c r="B1715" s="159"/>
      <c r="C1715" s="159"/>
      <c r="D1715" s="159"/>
      <c r="E1715" s="159"/>
      <c r="F1715" s="159"/>
      <c r="G1715" s="159"/>
      <c r="H1715" s="159"/>
      <c r="I1715" s="159"/>
      <c r="J1715" s="159"/>
      <c r="K1715" s="159"/>
      <c r="L1715" s="159"/>
    </row>
    <row r="1716" spans="2:12">
      <c r="B1716" s="159"/>
      <c r="C1716" s="159"/>
      <c r="D1716" s="159"/>
      <c r="E1716" s="159"/>
      <c r="F1716" s="159"/>
      <c r="G1716" s="159"/>
      <c r="H1716" s="159"/>
      <c r="I1716" s="159"/>
      <c r="J1716" s="159"/>
      <c r="K1716" s="159"/>
      <c r="L1716" s="159"/>
    </row>
    <row r="1717" spans="2:12">
      <c r="B1717" s="159"/>
      <c r="C1717" s="159"/>
      <c r="D1717" s="159"/>
      <c r="E1717" s="159"/>
      <c r="F1717" s="159"/>
      <c r="G1717" s="159"/>
      <c r="H1717" s="159"/>
      <c r="I1717" s="159"/>
      <c r="J1717" s="159"/>
      <c r="K1717" s="159"/>
      <c r="L1717" s="159"/>
    </row>
    <row r="1718" spans="2:12">
      <c r="B1718" s="159"/>
      <c r="C1718" s="159"/>
      <c r="D1718" s="159"/>
      <c r="E1718" s="159"/>
      <c r="F1718" s="159"/>
      <c r="G1718" s="159"/>
      <c r="H1718" s="159"/>
      <c r="I1718" s="159"/>
      <c r="J1718" s="159"/>
      <c r="K1718" s="159"/>
      <c r="L1718" s="159"/>
    </row>
    <row r="1719" spans="2:12">
      <c r="B1719" s="159"/>
      <c r="C1719" s="159"/>
      <c r="D1719" s="159"/>
      <c r="E1719" s="159"/>
      <c r="F1719" s="159"/>
      <c r="G1719" s="159"/>
      <c r="H1719" s="159"/>
      <c r="I1719" s="159"/>
      <c r="J1719" s="159"/>
      <c r="K1719" s="159"/>
      <c r="L1719" s="159"/>
    </row>
    <row r="1720" spans="2:12">
      <c r="B1720" s="159"/>
      <c r="C1720" s="159"/>
      <c r="D1720" s="159"/>
      <c r="E1720" s="159"/>
      <c r="F1720" s="159"/>
      <c r="G1720" s="159"/>
      <c r="H1720" s="159"/>
      <c r="I1720" s="159"/>
      <c r="J1720" s="159"/>
      <c r="K1720" s="159"/>
      <c r="L1720" s="159"/>
    </row>
    <row r="1721" spans="2:12">
      <c r="B1721" s="159"/>
      <c r="C1721" s="159"/>
      <c r="D1721" s="159"/>
      <c r="E1721" s="159"/>
      <c r="F1721" s="159"/>
      <c r="G1721" s="159"/>
      <c r="H1721" s="159"/>
      <c r="I1721" s="159"/>
      <c r="J1721" s="159"/>
      <c r="K1721" s="159"/>
      <c r="L1721" s="159"/>
    </row>
    <row r="1722" spans="2:12">
      <c r="B1722" s="159"/>
      <c r="C1722" s="159"/>
      <c r="D1722" s="159"/>
      <c r="E1722" s="159"/>
      <c r="F1722" s="159"/>
      <c r="G1722" s="159"/>
      <c r="H1722" s="159"/>
      <c r="I1722" s="159"/>
      <c r="J1722" s="159"/>
      <c r="K1722" s="159"/>
      <c r="L1722" s="159"/>
    </row>
    <row r="1723" spans="2:12">
      <c r="B1723" s="159"/>
      <c r="C1723" s="159"/>
      <c r="D1723" s="159"/>
      <c r="E1723" s="159"/>
      <c r="F1723" s="159"/>
      <c r="G1723" s="159"/>
      <c r="H1723" s="159"/>
      <c r="I1723" s="159"/>
      <c r="J1723" s="159"/>
      <c r="K1723" s="159"/>
      <c r="L1723" s="159"/>
    </row>
    <row r="1724" spans="2:12">
      <c r="B1724" s="159"/>
      <c r="C1724" s="159"/>
      <c r="D1724" s="159"/>
      <c r="E1724" s="159"/>
      <c r="F1724" s="159"/>
      <c r="G1724" s="159"/>
      <c r="H1724" s="159"/>
      <c r="I1724" s="159"/>
      <c r="J1724" s="159"/>
      <c r="K1724" s="159"/>
      <c r="L1724" s="159"/>
    </row>
    <row r="1725" spans="2:12">
      <c r="B1725" s="159"/>
      <c r="C1725" s="159"/>
      <c r="D1725" s="159"/>
      <c r="E1725" s="159"/>
      <c r="F1725" s="159"/>
      <c r="G1725" s="159"/>
      <c r="H1725" s="159"/>
      <c r="I1725" s="159"/>
      <c r="J1725" s="159"/>
      <c r="K1725" s="159"/>
      <c r="L1725" s="159"/>
    </row>
    <row r="1726" spans="2:12">
      <c r="B1726" s="159"/>
      <c r="C1726" s="159"/>
      <c r="D1726" s="159"/>
      <c r="E1726" s="159"/>
      <c r="F1726" s="159"/>
      <c r="G1726" s="159"/>
      <c r="H1726" s="159"/>
      <c r="I1726" s="159"/>
      <c r="J1726" s="159"/>
      <c r="K1726" s="159"/>
      <c r="L1726" s="159"/>
    </row>
    <row r="1727" spans="2:12">
      <c r="B1727" s="159"/>
      <c r="C1727" s="159"/>
      <c r="D1727" s="159"/>
      <c r="E1727" s="159"/>
      <c r="F1727" s="159"/>
      <c r="G1727" s="159"/>
      <c r="H1727" s="159"/>
      <c r="I1727" s="159"/>
      <c r="J1727" s="159"/>
      <c r="K1727" s="159"/>
      <c r="L1727" s="159"/>
    </row>
    <row r="1728" spans="2:12">
      <c r="B1728" s="159"/>
      <c r="C1728" s="159"/>
      <c r="D1728" s="159"/>
      <c r="E1728" s="159"/>
      <c r="F1728" s="159"/>
      <c r="G1728" s="159"/>
      <c r="H1728" s="159"/>
      <c r="I1728" s="159"/>
      <c r="J1728" s="159"/>
      <c r="K1728" s="159"/>
      <c r="L1728" s="159"/>
    </row>
    <row r="1729" spans="2:12">
      <c r="B1729" s="159"/>
      <c r="C1729" s="159"/>
      <c r="D1729" s="159"/>
      <c r="E1729" s="159"/>
      <c r="F1729" s="159"/>
      <c r="G1729" s="159"/>
      <c r="H1729" s="159"/>
      <c r="I1729" s="159"/>
      <c r="J1729" s="159"/>
      <c r="K1729" s="159"/>
      <c r="L1729" s="159"/>
    </row>
    <row r="1730" spans="2:12">
      <c r="B1730" s="159"/>
      <c r="C1730" s="159"/>
      <c r="D1730" s="159"/>
      <c r="E1730" s="159"/>
      <c r="F1730" s="159"/>
      <c r="G1730" s="159"/>
      <c r="H1730" s="159"/>
      <c r="I1730" s="159"/>
      <c r="J1730" s="159"/>
      <c r="K1730" s="159"/>
      <c r="L1730" s="159"/>
    </row>
    <row r="1731" spans="2:12">
      <c r="B1731" s="159"/>
      <c r="C1731" s="159"/>
      <c r="D1731" s="159"/>
      <c r="E1731" s="159"/>
      <c r="F1731" s="159"/>
      <c r="G1731" s="159"/>
      <c r="H1731" s="159"/>
      <c r="I1731" s="159"/>
      <c r="J1731" s="159"/>
      <c r="K1731" s="159"/>
      <c r="L1731" s="159"/>
    </row>
    <row r="1732" spans="2:12">
      <c r="B1732" s="159"/>
      <c r="C1732" s="159"/>
      <c r="D1732" s="159"/>
      <c r="E1732" s="159"/>
      <c r="F1732" s="159"/>
      <c r="G1732" s="159"/>
      <c r="H1732" s="159"/>
      <c r="I1732" s="159"/>
      <c r="J1732" s="159"/>
      <c r="K1732" s="159"/>
      <c r="L1732" s="159"/>
    </row>
    <row r="1733" spans="2:12">
      <c r="B1733" s="159"/>
      <c r="C1733" s="159"/>
      <c r="D1733" s="159"/>
      <c r="E1733" s="159"/>
      <c r="F1733" s="159"/>
      <c r="G1733" s="159"/>
      <c r="H1733" s="159"/>
      <c r="I1733" s="159"/>
      <c r="J1733" s="159"/>
      <c r="K1733" s="159"/>
      <c r="L1733" s="159"/>
    </row>
    <row r="1734" spans="2:12">
      <c r="B1734" s="159"/>
      <c r="C1734" s="159"/>
      <c r="D1734" s="159"/>
      <c r="E1734" s="159"/>
      <c r="F1734" s="159"/>
      <c r="G1734" s="159"/>
      <c r="H1734" s="159"/>
      <c r="I1734" s="159"/>
      <c r="J1734" s="159"/>
      <c r="K1734" s="159"/>
      <c r="L1734" s="159"/>
    </row>
    <row r="1735" spans="2:12">
      <c r="B1735" s="159"/>
      <c r="C1735" s="159"/>
      <c r="D1735" s="159"/>
      <c r="E1735" s="159"/>
      <c r="F1735" s="159"/>
      <c r="G1735" s="159"/>
      <c r="H1735" s="159"/>
      <c r="I1735" s="159"/>
      <c r="J1735" s="159"/>
      <c r="K1735" s="159"/>
      <c r="L1735" s="159"/>
    </row>
    <row r="1736" spans="2:12">
      <c r="B1736" s="159"/>
      <c r="C1736" s="159"/>
      <c r="D1736" s="159"/>
      <c r="E1736" s="159"/>
      <c r="F1736" s="159"/>
      <c r="G1736" s="159"/>
      <c r="H1736" s="159"/>
      <c r="I1736" s="159"/>
      <c r="J1736" s="159"/>
      <c r="K1736" s="159"/>
      <c r="L1736" s="159"/>
    </row>
    <row r="1737" spans="2:12">
      <c r="B1737" s="159"/>
      <c r="C1737" s="159"/>
      <c r="D1737" s="159"/>
      <c r="E1737" s="159"/>
      <c r="F1737" s="159"/>
      <c r="G1737" s="159"/>
      <c r="H1737" s="159"/>
      <c r="I1737" s="159"/>
      <c r="J1737" s="159"/>
      <c r="K1737" s="159"/>
      <c r="L1737" s="159"/>
    </row>
    <row r="1738" spans="2:12">
      <c r="B1738" s="159"/>
      <c r="C1738" s="159"/>
      <c r="D1738" s="159"/>
      <c r="E1738" s="159"/>
      <c r="F1738" s="159"/>
      <c r="G1738" s="159"/>
      <c r="H1738" s="159"/>
      <c r="I1738" s="159"/>
      <c r="J1738" s="159"/>
      <c r="K1738" s="159"/>
      <c r="L1738" s="159"/>
    </row>
    <row r="1739" spans="2:12">
      <c r="B1739" s="159"/>
      <c r="C1739" s="159"/>
      <c r="D1739" s="159"/>
      <c r="E1739" s="159"/>
      <c r="F1739" s="159"/>
      <c r="G1739" s="159"/>
      <c r="H1739" s="159"/>
      <c r="I1739" s="159"/>
      <c r="J1739" s="159"/>
      <c r="K1739" s="159"/>
      <c r="L1739" s="159"/>
    </row>
    <row r="1740" spans="2:12">
      <c r="B1740" s="159"/>
      <c r="C1740" s="159"/>
      <c r="D1740" s="159"/>
      <c r="E1740" s="159"/>
      <c r="F1740" s="159"/>
      <c r="G1740" s="159"/>
      <c r="H1740" s="159"/>
      <c r="I1740" s="159"/>
      <c r="J1740" s="159"/>
      <c r="K1740" s="159"/>
      <c r="L1740" s="159"/>
    </row>
    <row r="1741" spans="2:12">
      <c r="B1741" s="159"/>
      <c r="C1741" s="159"/>
      <c r="D1741" s="159"/>
      <c r="E1741" s="159"/>
      <c r="F1741" s="159"/>
      <c r="G1741" s="159"/>
      <c r="H1741" s="159"/>
      <c r="I1741" s="159"/>
      <c r="J1741" s="159"/>
      <c r="K1741" s="159"/>
      <c r="L1741" s="159"/>
    </row>
    <row r="1742" spans="2:12">
      <c r="B1742" s="159"/>
      <c r="C1742" s="159"/>
      <c r="D1742" s="159"/>
      <c r="E1742" s="159"/>
      <c r="F1742" s="159"/>
      <c r="G1742" s="159"/>
      <c r="H1742" s="159"/>
      <c r="I1742" s="159"/>
      <c r="J1742" s="159"/>
      <c r="K1742" s="159"/>
      <c r="L1742" s="159"/>
    </row>
    <row r="1743" spans="2:12">
      <c r="B1743" s="159"/>
      <c r="C1743" s="159"/>
      <c r="D1743" s="159"/>
      <c r="E1743" s="159"/>
      <c r="F1743" s="159"/>
      <c r="G1743" s="159"/>
      <c r="H1743" s="159"/>
      <c r="I1743" s="159"/>
      <c r="J1743" s="159"/>
      <c r="K1743" s="159"/>
      <c r="L1743" s="159"/>
    </row>
    <row r="1744" spans="2:12">
      <c r="B1744" s="159"/>
      <c r="C1744" s="159"/>
      <c r="D1744" s="159"/>
      <c r="E1744" s="159"/>
      <c r="F1744" s="159"/>
      <c r="G1744" s="159"/>
      <c r="H1744" s="159"/>
      <c r="I1744" s="159"/>
      <c r="J1744" s="159"/>
      <c r="K1744" s="159"/>
      <c r="L1744" s="159"/>
    </row>
    <row r="1745" spans="2:12">
      <c r="B1745" s="159"/>
      <c r="C1745" s="159"/>
      <c r="D1745" s="159"/>
      <c r="E1745" s="159"/>
      <c r="F1745" s="159"/>
      <c r="G1745" s="159"/>
      <c r="H1745" s="159"/>
      <c r="I1745" s="159"/>
      <c r="J1745" s="159"/>
      <c r="K1745" s="159"/>
      <c r="L1745" s="159"/>
    </row>
    <row r="1746" spans="2:12">
      <c r="B1746" s="159"/>
      <c r="C1746" s="159"/>
      <c r="D1746" s="159"/>
      <c r="E1746" s="159"/>
      <c r="F1746" s="159"/>
      <c r="G1746" s="159"/>
      <c r="H1746" s="159"/>
      <c r="I1746" s="159"/>
      <c r="J1746" s="159"/>
      <c r="K1746" s="159"/>
      <c r="L1746" s="159"/>
    </row>
    <row r="1747" spans="2:12">
      <c r="B1747" s="159"/>
      <c r="C1747" s="159"/>
      <c r="D1747" s="159"/>
      <c r="E1747" s="159"/>
      <c r="F1747" s="159"/>
      <c r="G1747" s="159"/>
      <c r="H1747" s="159"/>
      <c r="I1747" s="159"/>
      <c r="J1747" s="159"/>
      <c r="K1747" s="159"/>
      <c r="L1747" s="159"/>
    </row>
    <row r="1748" spans="2:12">
      <c r="B1748" s="159"/>
      <c r="C1748" s="159"/>
      <c r="D1748" s="159"/>
      <c r="E1748" s="159"/>
      <c r="F1748" s="159"/>
      <c r="G1748" s="159"/>
      <c r="H1748" s="159"/>
      <c r="I1748" s="159"/>
      <c r="J1748" s="159"/>
      <c r="K1748" s="159"/>
      <c r="L1748" s="159"/>
    </row>
    <row r="1749" spans="2:12">
      <c r="B1749" s="159"/>
      <c r="C1749" s="159"/>
      <c r="D1749" s="159"/>
      <c r="E1749" s="159"/>
      <c r="F1749" s="159"/>
      <c r="G1749" s="159"/>
      <c r="H1749" s="159"/>
      <c r="I1749" s="159"/>
      <c r="J1749" s="159"/>
      <c r="K1749" s="159"/>
      <c r="L1749" s="159"/>
    </row>
    <row r="1750" spans="2:12">
      <c r="B1750" s="159"/>
      <c r="C1750" s="159"/>
      <c r="D1750" s="159"/>
      <c r="E1750" s="159"/>
      <c r="F1750" s="159"/>
      <c r="G1750" s="159"/>
      <c r="H1750" s="159"/>
      <c r="I1750" s="159"/>
      <c r="J1750" s="159"/>
      <c r="K1750" s="159"/>
      <c r="L1750" s="159"/>
    </row>
    <row r="1751" spans="2:12">
      <c r="B1751" s="159"/>
      <c r="C1751" s="159"/>
      <c r="D1751" s="159"/>
      <c r="E1751" s="159"/>
      <c r="F1751" s="159"/>
      <c r="G1751" s="159"/>
      <c r="H1751" s="159"/>
      <c r="I1751" s="159"/>
      <c r="J1751" s="159"/>
      <c r="K1751" s="159"/>
      <c r="L1751" s="159"/>
    </row>
    <row r="1752" spans="2:12">
      <c r="B1752" s="159"/>
      <c r="C1752" s="159"/>
      <c r="D1752" s="159"/>
      <c r="E1752" s="159"/>
      <c r="F1752" s="159"/>
      <c r="G1752" s="159"/>
      <c r="H1752" s="159"/>
      <c r="I1752" s="159"/>
      <c r="J1752" s="159"/>
      <c r="K1752" s="159"/>
      <c r="L1752" s="159"/>
    </row>
    <row r="1753" spans="2:12">
      <c r="B1753" s="159"/>
      <c r="C1753" s="159"/>
      <c r="D1753" s="159"/>
      <c r="E1753" s="159"/>
      <c r="F1753" s="159"/>
      <c r="G1753" s="159"/>
      <c r="H1753" s="159"/>
      <c r="I1753" s="159"/>
      <c r="J1753" s="159"/>
      <c r="K1753" s="159"/>
      <c r="L1753" s="159"/>
    </row>
    <row r="1754" spans="2:12">
      <c r="B1754" s="159"/>
      <c r="C1754" s="159"/>
      <c r="D1754" s="159"/>
      <c r="E1754" s="159"/>
      <c r="F1754" s="159"/>
      <c r="G1754" s="159"/>
      <c r="H1754" s="159"/>
      <c r="I1754" s="159"/>
      <c r="J1754" s="159"/>
      <c r="K1754" s="159"/>
      <c r="L1754" s="159"/>
    </row>
    <row r="1755" spans="2:12">
      <c r="B1755" s="159"/>
      <c r="C1755" s="159"/>
      <c r="D1755" s="159"/>
      <c r="E1755" s="159"/>
      <c r="F1755" s="159"/>
      <c r="G1755" s="159"/>
      <c r="H1755" s="159"/>
      <c r="I1755" s="159"/>
      <c r="J1755" s="159"/>
      <c r="K1755" s="159"/>
      <c r="L1755" s="159"/>
    </row>
    <row r="1756" spans="2:12">
      <c r="B1756" s="159"/>
      <c r="C1756" s="159"/>
      <c r="D1756" s="159"/>
      <c r="E1756" s="159"/>
      <c r="F1756" s="159"/>
      <c r="G1756" s="159"/>
      <c r="H1756" s="159"/>
      <c r="I1756" s="159"/>
      <c r="J1756" s="159"/>
      <c r="K1756" s="159"/>
      <c r="L1756" s="159"/>
    </row>
    <row r="1757" spans="2:12">
      <c r="B1757" s="159"/>
      <c r="C1757" s="159"/>
      <c r="D1757" s="159"/>
      <c r="E1757" s="159"/>
      <c r="F1757" s="159"/>
      <c r="G1757" s="159"/>
      <c r="H1757" s="159"/>
      <c r="I1757" s="159"/>
      <c r="J1757" s="159"/>
      <c r="K1757" s="159"/>
      <c r="L1757" s="159"/>
    </row>
    <row r="1758" spans="2:12">
      <c r="B1758" s="159"/>
      <c r="C1758" s="159"/>
      <c r="D1758" s="159"/>
      <c r="E1758" s="159"/>
      <c r="F1758" s="159"/>
      <c r="G1758" s="159"/>
      <c r="H1758" s="159"/>
      <c r="I1758" s="159"/>
      <c r="J1758" s="159"/>
      <c r="K1758" s="159"/>
      <c r="L1758" s="159"/>
    </row>
    <row r="1759" spans="2:12">
      <c r="B1759" s="159"/>
      <c r="C1759" s="159"/>
      <c r="D1759" s="159"/>
      <c r="E1759" s="159"/>
      <c r="F1759" s="159"/>
      <c r="G1759" s="159"/>
      <c r="H1759" s="159"/>
      <c r="I1759" s="159"/>
      <c r="J1759" s="159"/>
      <c r="K1759" s="159"/>
      <c r="L1759" s="159"/>
    </row>
    <row r="1760" spans="2:12">
      <c r="B1760" s="159"/>
      <c r="C1760" s="159"/>
      <c r="D1760" s="159"/>
      <c r="E1760" s="159"/>
      <c r="F1760" s="159"/>
      <c r="G1760" s="159"/>
      <c r="H1760" s="159"/>
      <c r="I1760" s="159"/>
      <c r="J1760" s="159"/>
      <c r="K1760" s="159"/>
      <c r="L1760" s="159"/>
    </row>
    <row r="1761" spans="2:12">
      <c r="B1761" s="159"/>
      <c r="C1761" s="159"/>
      <c r="D1761" s="159"/>
      <c r="E1761" s="159"/>
      <c r="F1761" s="159"/>
      <c r="G1761" s="159"/>
      <c r="H1761" s="159"/>
      <c r="I1761" s="159"/>
      <c r="J1761" s="159"/>
      <c r="K1761" s="159"/>
      <c r="L1761" s="159"/>
    </row>
    <row r="1762" spans="2:12">
      <c r="B1762" s="159"/>
      <c r="C1762" s="159"/>
      <c r="D1762" s="159"/>
      <c r="E1762" s="159"/>
      <c r="F1762" s="159"/>
      <c r="G1762" s="159"/>
      <c r="H1762" s="159"/>
      <c r="I1762" s="159"/>
      <c r="J1762" s="159"/>
      <c r="K1762" s="159"/>
      <c r="L1762" s="159"/>
    </row>
    <row r="1763" spans="2:12">
      <c r="B1763" s="159"/>
      <c r="C1763" s="159"/>
      <c r="D1763" s="159"/>
      <c r="E1763" s="159"/>
      <c r="F1763" s="159"/>
      <c r="G1763" s="159"/>
      <c r="H1763" s="159"/>
      <c r="I1763" s="159"/>
      <c r="J1763" s="159"/>
      <c r="K1763" s="159"/>
      <c r="L1763" s="159"/>
    </row>
    <row r="1764" spans="2:12">
      <c r="B1764" s="159"/>
      <c r="C1764" s="159"/>
      <c r="D1764" s="159"/>
      <c r="E1764" s="159"/>
      <c r="F1764" s="159"/>
      <c r="G1764" s="159"/>
      <c r="H1764" s="159"/>
      <c r="I1764" s="159"/>
      <c r="J1764" s="159"/>
      <c r="K1764" s="159"/>
      <c r="L1764" s="159"/>
    </row>
    <row r="1765" spans="2:12">
      <c r="B1765" s="159"/>
      <c r="C1765" s="159"/>
      <c r="D1765" s="159"/>
      <c r="E1765" s="159"/>
      <c r="F1765" s="159"/>
      <c r="G1765" s="159"/>
      <c r="H1765" s="159"/>
      <c r="I1765" s="159"/>
      <c r="J1765" s="159"/>
      <c r="K1765" s="159"/>
      <c r="L1765" s="159"/>
    </row>
    <row r="1766" spans="2:12">
      <c r="B1766" s="159"/>
      <c r="C1766" s="159"/>
      <c r="D1766" s="159"/>
      <c r="E1766" s="159"/>
      <c r="F1766" s="159"/>
      <c r="G1766" s="159"/>
      <c r="H1766" s="159"/>
      <c r="I1766" s="159"/>
      <c r="J1766" s="159"/>
      <c r="K1766" s="159"/>
      <c r="L1766" s="159"/>
    </row>
    <row r="1767" spans="2:12">
      <c r="B1767" s="159"/>
      <c r="C1767" s="159"/>
      <c r="D1767" s="159"/>
      <c r="E1767" s="159"/>
      <c r="F1767" s="159"/>
      <c r="G1767" s="159"/>
      <c r="H1767" s="159"/>
      <c r="I1767" s="159"/>
      <c r="J1767" s="159"/>
      <c r="K1767" s="159"/>
      <c r="L1767" s="159"/>
    </row>
    <row r="1768" spans="2:12">
      <c r="B1768" s="159"/>
      <c r="C1768" s="159"/>
      <c r="D1768" s="159"/>
      <c r="E1768" s="159"/>
      <c r="F1768" s="159"/>
      <c r="G1768" s="159"/>
      <c r="H1768" s="159"/>
      <c r="I1768" s="159"/>
      <c r="J1768" s="159"/>
      <c r="K1768" s="159"/>
      <c r="L1768" s="159"/>
    </row>
    <row r="1769" spans="2:12">
      <c r="B1769" s="159"/>
      <c r="C1769" s="159"/>
      <c r="D1769" s="159"/>
      <c r="E1769" s="159"/>
      <c r="F1769" s="159"/>
      <c r="G1769" s="159"/>
      <c r="H1769" s="159"/>
      <c r="I1769" s="159"/>
      <c r="J1769" s="159"/>
      <c r="K1769" s="159"/>
      <c r="L1769" s="159"/>
    </row>
    <row r="1770" spans="2:12">
      <c r="B1770" s="159"/>
      <c r="C1770" s="159"/>
      <c r="D1770" s="159"/>
      <c r="E1770" s="159"/>
      <c r="F1770" s="159"/>
      <c r="G1770" s="159"/>
      <c r="H1770" s="159"/>
      <c r="I1770" s="159"/>
      <c r="J1770" s="159"/>
      <c r="K1770" s="159"/>
      <c r="L1770" s="159"/>
    </row>
    <row r="1771" spans="2:12">
      <c r="B1771" s="159"/>
      <c r="C1771" s="159"/>
      <c r="D1771" s="159"/>
      <c r="E1771" s="159"/>
      <c r="F1771" s="159"/>
      <c r="G1771" s="159"/>
      <c r="H1771" s="159"/>
      <c r="I1771" s="159"/>
      <c r="J1771" s="159"/>
      <c r="K1771" s="159"/>
      <c r="L1771" s="159"/>
    </row>
    <row r="1772" spans="2:12">
      <c r="B1772" s="159"/>
      <c r="C1772" s="159"/>
      <c r="D1772" s="159"/>
      <c r="E1772" s="159"/>
      <c r="F1772" s="159"/>
      <c r="G1772" s="159"/>
      <c r="H1772" s="159"/>
      <c r="I1772" s="159"/>
      <c r="J1772" s="159"/>
      <c r="K1772" s="159"/>
      <c r="L1772" s="159"/>
    </row>
    <row r="1773" spans="2:12">
      <c r="B1773" s="159"/>
      <c r="C1773" s="159"/>
      <c r="D1773" s="159"/>
      <c r="E1773" s="159"/>
      <c r="F1773" s="159"/>
      <c r="G1773" s="159"/>
      <c r="H1773" s="159"/>
      <c r="I1773" s="159"/>
      <c r="J1773" s="159"/>
      <c r="K1773" s="159"/>
      <c r="L1773" s="159"/>
    </row>
    <row r="1774" spans="2:12">
      <c r="B1774" s="159"/>
      <c r="C1774" s="159"/>
      <c r="D1774" s="159"/>
      <c r="E1774" s="159"/>
      <c r="F1774" s="159"/>
      <c r="G1774" s="159"/>
      <c r="H1774" s="159"/>
      <c r="I1774" s="159"/>
      <c r="J1774" s="159"/>
      <c r="K1774" s="159"/>
      <c r="L1774" s="159"/>
    </row>
    <row r="1775" spans="2:12">
      <c r="B1775" s="159"/>
      <c r="C1775" s="159"/>
      <c r="D1775" s="159"/>
      <c r="E1775" s="159"/>
      <c r="F1775" s="159"/>
      <c r="G1775" s="159"/>
      <c r="H1775" s="159"/>
      <c r="I1775" s="159"/>
      <c r="J1775" s="159"/>
      <c r="K1775" s="159"/>
      <c r="L1775" s="159"/>
    </row>
    <row r="1776" spans="2:12">
      <c r="B1776" s="159"/>
      <c r="C1776" s="159"/>
      <c r="D1776" s="159"/>
      <c r="E1776" s="159"/>
      <c r="F1776" s="159"/>
      <c r="G1776" s="159"/>
      <c r="H1776" s="159"/>
      <c r="I1776" s="159"/>
      <c r="J1776" s="159"/>
      <c r="K1776" s="159"/>
      <c r="L1776" s="159"/>
    </row>
    <row r="1777" spans="2:12">
      <c r="B1777" s="159"/>
      <c r="C1777" s="159"/>
      <c r="D1777" s="159"/>
      <c r="E1777" s="159"/>
      <c r="F1777" s="159"/>
      <c r="G1777" s="159"/>
      <c r="H1777" s="159"/>
      <c r="I1777" s="159"/>
      <c r="J1777" s="159"/>
      <c r="K1777" s="159"/>
      <c r="L1777" s="159"/>
    </row>
    <row r="1778" spans="2:12">
      <c r="B1778" s="159"/>
      <c r="C1778" s="159"/>
      <c r="D1778" s="159"/>
      <c r="E1778" s="159"/>
      <c r="F1778" s="159"/>
      <c r="G1778" s="159"/>
      <c r="H1778" s="159"/>
      <c r="I1778" s="159"/>
      <c r="J1778" s="159"/>
      <c r="K1778" s="159"/>
      <c r="L1778" s="159"/>
    </row>
    <row r="1779" spans="2:12">
      <c r="B1779" s="159"/>
      <c r="C1779" s="159"/>
      <c r="D1779" s="159"/>
      <c r="E1779" s="159"/>
      <c r="F1779" s="159"/>
      <c r="G1779" s="159"/>
      <c r="H1779" s="159"/>
      <c r="I1779" s="159"/>
      <c r="J1779" s="159"/>
      <c r="K1779" s="159"/>
      <c r="L1779" s="159"/>
    </row>
    <row r="1780" spans="2:12">
      <c r="B1780" s="159"/>
      <c r="C1780" s="159"/>
      <c r="D1780" s="159"/>
      <c r="E1780" s="159"/>
      <c r="F1780" s="159"/>
      <c r="G1780" s="159"/>
      <c r="H1780" s="159"/>
      <c r="I1780" s="159"/>
      <c r="J1780" s="159"/>
      <c r="K1780" s="159"/>
      <c r="L1780" s="159"/>
    </row>
    <row r="1781" spans="2:12">
      <c r="B1781" s="159"/>
      <c r="C1781" s="159"/>
      <c r="D1781" s="159"/>
      <c r="E1781" s="159"/>
      <c r="F1781" s="159"/>
      <c r="G1781" s="159"/>
      <c r="H1781" s="159"/>
      <c r="I1781" s="159"/>
      <c r="J1781" s="159"/>
      <c r="K1781" s="159"/>
      <c r="L1781" s="159"/>
    </row>
    <row r="1782" spans="2:12">
      <c r="B1782" s="159"/>
      <c r="C1782" s="159"/>
      <c r="D1782" s="159"/>
      <c r="E1782" s="159"/>
      <c r="F1782" s="159"/>
      <c r="G1782" s="159"/>
      <c r="H1782" s="159"/>
      <c r="I1782" s="159"/>
      <c r="J1782" s="159"/>
      <c r="K1782" s="159"/>
      <c r="L1782" s="159"/>
    </row>
    <row r="1783" spans="2:12">
      <c r="B1783" s="159"/>
      <c r="C1783" s="159"/>
      <c r="D1783" s="159"/>
      <c r="E1783" s="159"/>
      <c r="F1783" s="159"/>
      <c r="G1783" s="159"/>
      <c r="H1783" s="159"/>
      <c r="I1783" s="159"/>
      <c r="J1783" s="159"/>
      <c r="K1783" s="159"/>
      <c r="L1783" s="159"/>
    </row>
    <row r="1784" spans="2:12">
      <c r="B1784" s="159"/>
      <c r="C1784" s="159"/>
      <c r="D1784" s="159"/>
      <c r="E1784" s="159"/>
      <c r="F1784" s="159"/>
      <c r="G1784" s="159"/>
      <c r="H1784" s="159"/>
      <c r="I1784" s="159"/>
      <c r="J1784" s="159"/>
      <c r="K1784" s="159"/>
      <c r="L1784" s="159"/>
    </row>
    <row r="1785" spans="2:12">
      <c r="B1785" s="159"/>
      <c r="C1785" s="159"/>
      <c r="D1785" s="159"/>
      <c r="E1785" s="159"/>
      <c r="F1785" s="159"/>
      <c r="G1785" s="159"/>
      <c r="H1785" s="159"/>
      <c r="I1785" s="159"/>
      <c r="J1785" s="159"/>
      <c r="K1785" s="159"/>
      <c r="L1785" s="159"/>
    </row>
    <row r="1786" spans="2:12">
      <c r="B1786" s="159"/>
      <c r="C1786" s="159"/>
      <c r="D1786" s="159"/>
      <c r="E1786" s="159"/>
      <c r="F1786" s="159"/>
      <c r="G1786" s="159"/>
      <c r="H1786" s="159"/>
      <c r="I1786" s="159"/>
      <c r="J1786" s="159"/>
      <c r="K1786" s="159"/>
      <c r="L1786" s="159"/>
    </row>
    <row r="1787" spans="2:12">
      <c r="B1787" s="159"/>
      <c r="C1787" s="159"/>
      <c r="D1787" s="159"/>
      <c r="E1787" s="159"/>
      <c r="F1787" s="159"/>
      <c r="G1787" s="159"/>
      <c r="H1787" s="159"/>
      <c r="I1787" s="159"/>
      <c r="J1787" s="159"/>
      <c r="K1787" s="159"/>
      <c r="L1787" s="159"/>
    </row>
    <row r="1788" spans="2:12">
      <c r="B1788" s="159"/>
      <c r="C1788" s="159"/>
      <c r="D1788" s="159"/>
      <c r="E1788" s="159"/>
      <c r="F1788" s="159"/>
      <c r="G1788" s="159"/>
      <c r="H1788" s="159"/>
      <c r="I1788" s="159"/>
      <c r="J1788" s="159"/>
      <c r="K1788" s="159"/>
      <c r="L1788" s="159"/>
    </row>
    <row r="1789" spans="2:12">
      <c r="B1789" s="159"/>
      <c r="C1789" s="159"/>
      <c r="D1789" s="159"/>
      <c r="E1789" s="159"/>
      <c r="F1789" s="159"/>
      <c r="G1789" s="159"/>
      <c r="H1789" s="159"/>
      <c r="I1789" s="159"/>
      <c r="J1789" s="159"/>
      <c r="K1789" s="159"/>
      <c r="L1789" s="159"/>
    </row>
    <row r="1790" spans="2:12">
      <c r="B1790" s="159"/>
      <c r="C1790" s="159"/>
      <c r="D1790" s="159"/>
      <c r="E1790" s="159"/>
      <c r="F1790" s="159"/>
      <c r="G1790" s="159"/>
      <c r="H1790" s="159"/>
      <c r="I1790" s="159"/>
      <c r="J1790" s="159"/>
      <c r="K1790" s="159"/>
      <c r="L1790" s="159"/>
    </row>
    <row r="1791" spans="2:12">
      <c r="B1791" s="159"/>
      <c r="C1791" s="159"/>
      <c r="D1791" s="159"/>
      <c r="E1791" s="159"/>
      <c r="F1791" s="159"/>
      <c r="G1791" s="159"/>
      <c r="H1791" s="159"/>
      <c r="I1791" s="159"/>
      <c r="J1791" s="159"/>
      <c r="K1791" s="159"/>
      <c r="L1791" s="159"/>
    </row>
    <row r="1792" spans="2:12">
      <c r="B1792" s="159"/>
      <c r="C1792" s="159"/>
      <c r="D1792" s="159"/>
      <c r="E1792" s="159"/>
      <c r="F1792" s="159"/>
      <c r="G1792" s="159"/>
      <c r="H1792" s="159"/>
      <c r="I1792" s="159"/>
      <c r="J1792" s="159"/>
      <c r="K1792" s="159"/>
      <c r="L1792" s="159"/>
    </row>
    <row r="1793" spans="2:12">
      <c r="B1793" s="159"/>
      <c r="C1793" s="159"/>
      <c r="D1793" s="159"/>
      <c r="E1793" s="159"/>
      <c r="F1793" s="159"/>
      <c r="G1793" s="159"/>
      <c r="H1793" s="159"/>
      <c r="I1793" s="159"/>
      <c r="J1793" s="159"/>
      <c r="K1793" s="159"/>
      <c r="L1793" s="159"/>
    </row>
    <row r="1794" spans="2:12">
      <c r="B1794" s="159"/>
      <c r="C1794" s="159"/>
      <c r="D1794" s="159"/>
      <c r="E1794" s="159"/>
      <c r="F1794" s="159"/>
      <c r="G1794" s="159"/>
      <c r="H1794" s="159"/>
      <c r="I1794" s="159"/>
      <c r="J1794" s="159"/>
      <c r="K1794" s="159"/>
      <c r="L1794" s="159"/>
    </row>
    <row r="1795" spans="2:12">
      <c r="B1795" s="159"/>
      <c r="C1795" s="159"/>
      <c r="D1795" s="159"/>
      <c r="E1795" s="159"/>
      <c r="F1795" s="159"/>
      <c r="G1795" s="159"/>
      <c r="H1795" s="159"/>
      <c r="I1795" s="159"/>
      <c r="J1795" s="159"/>
      <c r="K1795" s="159"/>
      <c r="L1795" s="159"/>
    </row>
    <row r="1796" spans="2:12">
      <c r="B1796" s="159"/>
      <c r="C1796" s="159"/>
      <c r="D1796" s="159"/>
      <c r="E1796" s="159"/>
      <c r="F1796" s="159"/>
      <c r="G1796" s="159"/>
      <c r="H1796" s="159"/>
      <c r="I1796" s="159"/>
      <c r="J1796" s="159"/>
      <c r="K1796" s="159"/>
      <c r="L1796" s="159"/>
    </row>
    <row r="1797" spans="2:12">
      <c r="B1797" s="159"/>
      <c r="C1797" s="159"/>
      <c r="D1797" s="159"/>
      <c r="E1797" s="159"/>
      <c r="F1797" s="159"/>
      <c r="G1797" s="159"/>
      <c r="H1797" s="159"/>
      <c r="I1797" s="159"/>
      <c r="J1797" s="159"/>
      <c r="K1797" s="159"/>
      <c r="L1797" s="159"/>
    </row>
    <row r="1798" spans="2:12">
      <c r="B1798" s="159"/>
      <c r="C1798" s="159"/>
      <c r="D1798" s="159"/>
      <c r="E1798" s="159"/>
      <c r="F1798" s="159"/>
      <c r="G1798" s="159"/>
      <c r="H1798" s="159"/>
      <c r="I1798" s="159"/>
      <c r="J1798" s="159"/>
      <c r="K1798" s="159"/>
      <c r="L1798" s="159"/>
    </row>
    <row r="1799" spans="2:12">
      <c r="B1799" s="159"/>
      <c r="C1799" s="159"/>
      <c r="D1799" s="159"/>
      <c r="E1799" s="159"/>
      <c r="F1799" s="159"/>
      <c r="G1799" s="159"/>
      <c r="H1799" s="159"/>
      <c r="I1799" s="159"/>
      <c r="J1799" s="159"/>
      <c r="K1799" s="159"/>
      <c r="L1799" s="159"/>
    </row>
    <row r="1800" spans="2:12">
      <c r="B1800" s="159"/>
      <c r="C1800" s="159"/>
      <c r="D1800" s="159"/>
      <c r="E1800" s="159"/>
      <c r="F1800" s="159"/>
      <c r="G1800" s="159"/>
      <c r="H1800" s="159"/>
      <c r="I1800" s="159"/>
      <c r="J1800" s="159"/>
      <c r="K1800" s="159"/>
      <c r="L1800" s="159"/>
    </row>
    <row r="1801" spans="2:12">
      <c r="B1801" s="159"/>
      <c r="C1801" s="159"/>
      <c r="D1801" s="159"/>
      <c r="E1801" s="159"/>
      <c r="F1801" s="159"/>
      <c r="G1801" s="159"/>
      <c r="H1801" s="159"/>
      <c r="I1801" s="159"/>
      <c r="J1801" s="159"/>
      <c r="K1801" s="159"/>
      <c r="L1801" s="159"/>
    </row>
    <row r="1802" spans="2:12">
      <c r="B1802" s="159"/>
      <c r="C1802" s="159"/>
      <c r="D1802" s="159"/>
      <c r="E1802" s="159"/>
      <c r="F1802" s="159"/>
      <c r="G1802" s="159"/>
      <c r="H1802" s="159"/>
      <c r="I1802" s="159"/>
      <c r="J1802" s="159"/>
      <c r="K1802" s="159"/>
      <c r="L1802" s="159"/>
    </row>
    <row r="1803" spans="2:12">
      <c r="B1803" s="159"/>
      <c r="C1803" s="159"/>
      <c r="D1803" s="159"/>
      <c r="E1803" s="159"/>
      <c r="F1803" s="159"/>
      <c r="G1803" s="159"/>
      <c r="H1803" s="159"/>
      <c r="I1803" s="159"/>
      <c r="J1803" s="159"/>
      <c r="K1803" s="159"/>
      <c r="L1803" s="159"/>
    </row>
    <row r="1804" spans="2:12">
      <c r="B1804" s="159"/>
      <c r="C1804" s="159"/>
      <c r="D1804" s="159"/>
      <c r="E1804" s="159"/>
      <c r="F1804" s="159"/>
      <c r="G1804" s="159"/>
      <c r="H1804" s="159"/>
      <c r="I1804" s="159"/>
      <c r="J1804" s="159"/>
      <c r="K1804" s="159"/>
      <c r="L1804" s="159"/>
    </row>
    <row r="1805" spans="2:12">
      <c r="B1805" s="159"/>
      <c r="C1805" s="159"/>
      <c r="D1805" s="159"/>
      <c r="E1805" s="159"/>
      <c r="F1805" s="159"/>
      <c r="G1805" s="159"/>
      <c r="H1805" s="159"/>
      <c r="I1805" s="159"/>
      <c r="J1805" s="159"/>
      <c r="K1805" s="159"/>
      <c r="L1805" s="159"/>
    </row>
    <row r="1806" spans="2:12">
      <c r="B1806" s="159"/>
      <c r="C1806" s="159"/>
      <c r="D1806" s="159"/>
      <c r="E1806" s="159"/>
      <c r="F1806" s="159"/>
      <c r="G1806" s="159"/>
      <c r="H1806" s="159"/>
      <c r="I1806" s="159"/>
      <c r="J1806" s="159"/>
      <c r="K1806" s="159"/>
      <c r="L1806" s="159"/>
    </row>
    <row r="1807" spans="2:12">
      <c r="B1807" s="159"/>
      <c r="C1807" s="159"/>
      <c r="D1807" s="159"/>
      <c r="E1807" s="159"/>
      <c r="F1807" s="159"/>
      <c r="G1807" s="159"/>
      <c r="H1807" s="159"/>
      <c r="I1807" s="159"/>
      <c r="J1807" s="159"/>
      <c r="K1807" s="159"/>
      <c r="L1807" s="159"/>
    </row>
    <row r="1808" spans="2:12">
      <c r="B1808" s="159"/>
      <c r="C1808" s="159"/>
      <c r="D1808" s="159"/>
      <c r="E1808" s="159"/>
      <c r="F1808" s="159"/>
      <c r="G1808" s="159"/>
      <c r="H1808" s="159"/>
      <c r="I1808" s="159"/>
      <c r="J1808" s="159"/>
      <c r="K1808" s="159"/>
      <c r="L1808" s="159"/>
    </row>
    <row r="1809" spans="2:12">
      <c r="B1809" s="159"/>
      <c r="C1809" s="159"/>
      <c r="D1809" s="159"/>
      <c r="E1809" s="159"/>
      <c r="F1809" s="159"/>
      <c r="G1809" s="159"/>
      <c r="H1809" s="159"/>
      <c r="I1809" s="159"/>
      <c r="J1809" s="159"/>
      <c r="K1809" s="159"/>
      <c r="L1809" s="159"/>
    </row>
    <row r="1810" spans="2:12">
      <c r="B1810" s="159"/>
      <c r="C1810" s="159"/>
      <c r="D1810" s="159"/>
      <c r="E1810" s="159"/>
      <c r="F1810" s="159"/>
      <c r="G1810" s="159"/>
      <c r="H1810" s="159"/>
      <c r="I1810" s="159"/>
      <c r="J1810" s="159"/>
      <c r="K1810" s="159"/>
      <c r="L1810" s="159"/>
    </row>
    <row r="1811" spans="2:12">
      <c r="B1811" s="159"/>
      <c r="C1811" s="159"/>
      <c r="D1811" s="159"/>
      <c r="E1811" s="159"/>
      <c r="F1811" s="159"/>
      <c r="G1811" s="159"/>
      <c r="H1811" s="159"/>
      <c r="I1811" s="159"/>
      <c r="J1811" s="159"/>
      <c r="K1811" s="159"/>
      <c r="L1811" s="159"/>
    </row>
    <row r="1812" spans="2:12">
      <c r="B1812" s="159"/>
      <c r="C1812" s="159"/>
      <c r="D1812" s="159"/>
      <c r="E1812" s="159"/>
      <c r="F1812" s="159"/>
      <c r="G1812" s="159"/>
      <c r="H1812" s="159"/>
      <c r="I1812" s="159"/>
      <c r="J1812" s="159"/>
      <c r="K1812" s="159"/>
      <c r="L1812" s="159"/>
    </row>
    <row r="1813" spans="2:12">
      <c r="B1813" s="159"/>
      <c r="C1813" s="159"/>
      <c r="D1813" s="159"/>
      <c r="E1813" s="159"/>
      <c r="F1813" s="159"/>
      <c r="G1813" s="159"/>
      <c r="H1813" s="159"/>
      <c r="I1813" s="159"/>
      <c r="J1813" s="159"/>
      <c r="K1813" s="159"/>
      <c r="L1813" s="159"/>
    </row>
    <row r="1814" spans="2:12">
      <c r="B1814" s="159"/>
      <c r="C1814" s="159"/>
      <c r="D1814" s="159"/>
      <c r="E1814" s="159"/>
      <c r="F1814" s="159"/>
      <c r="G1814" s="159"/>
      <c r="H1814" s="159"/>
      <c r="I1814" s="159"/>
      <c r="J1814" s="159"/>
      <c r="K1814" s="159"/>
      <c r="L1814" s="159"/>
    </row>
    <row r="1815" spans="2:12">
      <c r="B1815" s="159"/>
      <c r="C1815" s="159"/>
      <c r="D1815" s="159"/>
      <c r="E1815" s="159"/>
      <c r="F1815" s="159"/>
      <c r="G1815" s="159"/>
      <c r="H1815" s="159"/>
      <c r="I1815" s="159"/>
      <c r="J1815" s="159"/>
      <c r="K1815" s="159"/>
      <c r="L1815" s="159"/>
    </row>
    <row r="1816" spans="2:12">
      <c r="B1816" s="159"/>
      <c r="C1816" s="159"/>
      <c r="D1816" s="159"/>
      <c r="E1816" s="159"/>
      <c r="F1816" s="159"/>
      <c r="G1816" s="159"/>
      <c r="H1816" s="159"/>
      <c r="I1816" s="159"/>
      <c r="J1816" s="159"/>
      <c r="K1816" s="159"/>
      <c r="L1816" s="159"/>
    </row>
    <row r="1817" spans="2:12">
      <c r="B1817" s="159"/>
      <c r="C1817" s="159"/>
      <c r="D1817" s="159"/>
      <c r="E1817" s="159"/>
      <c r="F1817" s="159"/>
      <c r="G1817" s="159"/>
      <c r="H1817" s="159"/>
      <c r="I1817" s="159"/>
      <c r="J1817" s="159"/>
      <c r="K1817" s="159"/>
      <c r="L1817" s="159"/>
    </row>
    <row r="1818" spans="2:12">
      <c r="B1818" s="159"/>
      <c r="C1818" s="159"/>
      <c r="D1818" s="159"/>
      <c r="E1818" s="159"/>
      <c r="F1818" s="159"/>
      <c r="G1818" s="159"/>
      <c r="H1818" s="159"/>
      <c r="I1818" s="159"/>
      <c r="J1818" s="159"/>
      <c r="K1818" s="159"/>
      <c r="L1818" s="159"/>
    </row>
    <row r="1819" spans="2:12">
      <c r="B1819" s="159"/>
      <c r="C1819" s="159"/>
      <c r="D1819" s="159"/>
      <c r="E1819" s="159"/>
      <c r="F1819" s="159"/>
      <c r="G1819" s="159"/>
      <c r="H1819" s="159"/>
      <c r="I1819" s="159"/>
      <c r="J1819" s="159"/>
      <c r="K1819" s="159"/>
      <c r="L1819" s="159"/>
    </row>
    <row r="1820" spans="2:12">
      <c r="B1820" s="159"/>
      <c r="C1820" s="159"/>
      <c r="D1820" s="159"/>
      <c r="E1820" s="159"/>
      <c r="F1820" s="159"/>
      <c r="G1820" s="159"/>
      <c r="H1820" s="159"/>
      <c r="I1820" s="159"/>
      <c r="J1820" s="159"/>
      <c r="K1820" s="159"/>
      <c r="L1820" s="159"/>
    </row>
    <row r="1821" spans="2:12">
      <c r="B1821" s="159"/>
      <c r="C1821" s="159"/>
      <c r="D1821" s="159"/>
      <c r="E1821" s="159"/>
      <c r="F1821" s="159"/>
      <c r="G1821" s="159"/>
      <c r="H1821" s="159"/>
      <c r="I1821" s="159"/>
      <c r="J1821" s="159"/>
      <c r="K1821" s="159"/>
      <c r="L1821" s="159"/>
    </row>
    <row r="1822" spans="2:12">
      <c r="B1822" s="159"/>
      <c r="C1822" s="159"/>
      <c r="D1822" s="159"/>
      <c r="E1822" s="159"/>
      <c r="F1822" s="159"/>
      <c r="G1822" s="159"/>
      <c r="H1822" s="159"/>
      <c r="I1822" s="159"/>
      <c r="J1822" s="159"/>
      <c r="K1822" s="159"/>
      <c r="L1822" s="159"/>
    </row>
    <row r="1823" spans="2:12">
      <c r="B1823" s="159"/>
      <c r="C1823" s="159"/>
      <c r="D1823" s="159"/>
      <c r="E1823" s="159"/>
      <c r="F1823" s="159"/>
      <c r="G1823" s="159"/>
      <c r="H1823" s="159"/>
      <c r="I1823" s="159"/>
      <c r="J1823" s="159"/>
      <c r="K1823" s="159"/>
      <c r="L1823" s="159"/>
    </row>
    <row r="1824" spans="2:12">
      <c r="B1824" s="159"/>
      <c r="C1824" s="159"/>
      <c r="D1824" s="159"/>
      <c r="E1824" s="159"/>
      <c r="F1824" s="159"/>
      <c r="G1824" s="159"/>
      <c r="H1824" s="159"/>
      <c r="I1824" s="159"/>
      <c r="J1824" s="159"/>
      <c r="K1824" s="159"/>
      <c r="L1824" s="159"/>
    </row>
    <row r="1825" spans="2:12">
      <c r="B1825" s="159"/>
      <c r="C1825" s="159"/>
      <c r="D1825" s="159"/>
      <c r="E1825" s="159"/>
      <c r="F1825" s="159"/>
      <c r="G1825" s="159"/>
      <c r="H1825" s="159"/>
      <c r="I1825" s="159"/>
      <c r="J1825" s="159"/>
      <c r="K1825" s="159"/>
      <c r="L1825" s="159"/>
    </row>
    <row r="1826" spans="2:12">
      <c r="B1826" s="159"/>
      <c r="C1826" s="159"/>
      <c r="D1826" s="159"/>
      <c r="E1826" s="159"/>
      <c r="F1826" s="159"/>
      <c r="G1826" s="159"/>
      <c r="H1826" s="159"/>
      <c r="I1826" s="159"/>
      <c r="J1826" s="159"/>
      <c r="K1826" s="159"/>
      <c r="L1826" s="159"/>
    </row>
    <row r="1827" spans="2:12">
      <c r="B1827" s="159"/>
      <c r="C1827" s="159"/>
      <c r="D1827" s="159"/>
      <c r="E1827" s="159"/>
      <c r="F1827" s="159"/>
      <c r="G1827" s="159"/>
      <c r="H1827" s="159"/>
      <c r="I1827" s="159"/>
      <c r="J1827" s="159"/>
      <c r="K1827" s="159"/>
      <c r="L1827" s="159"/>
    </row>
    <row r="1828" spans="2:12">
      <c r="B1828" s="159"/>
      <c r="C1828" s="159"/>
      <c r="D1828" s="159"/>
      <c r="E1828" s="159"/>
      <c r="F1828" s="159"/>
      <c r="G1828" s="159"/>
      <c r="H1828" s="159"/>
      <c r="I1828" s="159"/>
      <c r="J1828" s="159"/>
      <c r="K1828" s="159"/>
      <c r="L1828" s="159"/>
    </row>
    <row r="1829" spans="2:12">
      <c r="B1829" s="159"/>
      <c r="C1829" s="159"/>
      <c r="D1829" s="159"/>
      <c r="E1829" s="159"/>
      <c r="F1829" s="159"/>
      <c r="G1829" s="159"/>
      <c r="H1829" s="159"/>
      <c r="I1829" s="159"/>
      <c r="J1829" s="159"/>
      <c r="K1829" s="159"/>
      <c r="L1829" s="159"/>
    </row>
    <row r="1830" spans="2:12">
      <c r="B1830" s="159"/>
      <c r="C1830" s="159"/>
      <c r="D1830" s="159"/>
      <c r="E1830" s="159"/>
      <c r="F1830" s="159"/>
      <c r="G1830" s="159"/>
      <c r="H1830" s="159"/>
      <c r="I1830" s="159"/>
      <c r="J1830" s="159"/>
      <c r="K1830" s="159"/>
      <c r="L1830" s="159"/>
    </row>
    <row r="1831" spans="2:12">
      <c r="B1831" s="159"/>
      <c r="C1831" s="159"/>
      <c r="D1831" s="159"/>
      <c r="E1831" s="159"/>
      <c r="F1831" s="159"/>
      <c r="G1831" s="159"/>
      <c r="H1831" s="159"/>
      <c r="I1831" s="159"/>
      <c r="J1831" s="159"/>
      <c r="K1831" s="159"/>
      <c r="L1831" s="159"/>
    </row>
    <row r="1832" spans="2:12">
      <c r="B1832" s="159"/>
      <c r="C1832" s="159"/>
      <c r="D1832" s="159"/>
      <c r="E1832" s="159"/>
      <c r="F1832" s="159"/>
      <c r="G1832" s="159"/>
      <c r="H1832" s="159"/>
      <c r="I1832" s="159"/>
      <c r="J1832" s="159"/>
      <c r="K1832" s="159"/>
      <c r="L1832" s="159"/>
    </row>
    <row r="1833" spans="2:12">
      <c r="B1833" s="159"/>
      <c r="C1833" s="159"/>
      <c r="D1833" s="159"/>
      <c r="E1833" s="159"/>
      <c r="F1833" s="159"/>
      <c r="G1833" s="159"/>
      <c r="H1833" s="159"/>
      <c r="I1833" s="159"/>
      <c r="J1833" s="159"/>
      <c r="K1833" s="159"/>
      <c r="L1833" s="159"/>
    </row>
    <row r="1834" spans="2:12">
      <c r="B1834" s="159"/>
      <c r="C1834" s="159"/>
      <c r="D1834" s="159"/>
      <c r="E1834" s="159"/>
      <c r="F1834" s="159"/>
      <c r="G1834" s="159"/>
      <c r="H1834" s="159"/>
      <c r="I1834" s="159"/>
      <c r="J1834" s="159"/>
      <c r="K1834" s="159"/>
      <c r="L1834" s="159"/>
    </row>
    <row r="1835" spans="2:12">
      <c r="B1835" s="159"/>
      <c r="C1835" s="159"/>
      <c r="D1835" s="159"/>
      <c r="E1835" s="159"/>
      <c r="F1835" s="159"/>
      <c r="G1835" s="159"/>
      <c r="H1835" s="159"/>
      <c r="I1835" s="159"/>
      <c r="J1835" s="159"/>
      <c r="K1835" s="159"/>
      <c r="L1835" s="159"/>
    </row>
    <row r="1836" spans="2:12">
      <c r="B1836" s="159"/>
      <c r="C1836" s="159"/>
      <c r="D1836" s="159"/>
      <c r="E1836" s="159"/>
      <c r="F1836" s="159"/>
      <c r="G1836" s="159"/>
      <c r="H1836" s="159"/>
      <c r="I1836" s="159"/>
      <c r="J1836" s="159"/>
      <c r="K1836" s="159"/>
      <c r="L1836" s="159"/>
    </row>
    <row r="1837" spans="2:12">
      <c r="B1837" s="159"/>
      <c r="C1837" s="159"/>
      <c r="D1837" s="159"/>
      <c r="E1837" s="159"/>
      <c r="F1837" s="159"/>
      <c r="G1837" s="159"/>
      <c r="H1837" s="159"/>
      <c r="I1837" s="159"/>
      <c r="J1837" s="159"/>
      <c r="K1837" s="159"/>
      <c r="L1837" s="159"/>
    </row>
    <row r="1838" spans="2:12">
      <c r="B1838" s="159"/>
      <c r="C1838" s="159"/>
      <c r="D1838" s="159"/>
      <c r="E1838" s="159"/>
      <c r="F1838" s="159"/>
      <c r="G1838" s="159"/>
      <c r="H1838" s="159"/>
      <c r="I1838" s="159"/>
      <c r="J1838" s="159"/>
      <c r="K1838" s="159"/>
      <c r="L1838" s="159"/>
    </row>
    <row r="1839" spans="2:12">
      <c r="B1839" s="159"/>
      <c r="C1839" s="159"/>
      <c r="D1839" s="159"/>
      <c r="E1839" s="159"/>
      <c r="F1839" s="159"/>
      <c r="G1839" s="159"/>
      <c r="H1839" s="159"/>
      <c r="I1839" s="159"/>
      <c r="J1839" s="159"/>
      <c r="K1839" s="159"/>
      <c r="L1839" s="159"/>
    </row>
    <row r="1840" spans="2:12">
      <c r="B1840" s="159"/>
      <c r="C1840" s="159"/>
      <c r="D1840" s="159"/>
      <c r="E1840" s="159"/>
      <c r="F1840" s="159"/>
      <c r="G1840" s="159"/>
      <c r="H1840" s="159"/>
      <c r="I1840" s="159"/>
      <c r="J1840" s="159"/>
      <c r="K1840" s="159"/>
      <c r="L1840" s="159"/>
    </row>
    <row r="1841" spans="2:12">
      <c r="B1841" s="159"/>
      <c r="C1841" s="159"/>
      <c r="D1841" s="159"/>
      <c r="E1841" s="159"/>
      <c r="F1841" s="159"/>
      <c r="G1841" s="159"/>
      <c r="H1841" s="159"/>
      <c r="I1841" s="159"/>
      <c r="J1841" s="159"/>
      <c r="K1841" s="159"/>
      <c r="L1841" s="159"/>
    </row>
    <row r="1842" spans="2:12">
      <c r="B1842" s="159"/>
      <c r="C1842" s="159"/>
      <c r="D1842" s="159"/>
      <c r="E1842" s="159"/>
      <c r="F1842" s="159"/>
      <c r="G1842" s="159"/>
      <c r="H1842" s="159"/>
      <c r="I1842" s="159"/>
      <c r="J1842" s="159"/>
      <c r="K1842" s="159"/>
      <c r="L1842" s="159"/>
    </row>
    <row r="1843" spans="2:12">
      <c r="B1843" s="159"/>
      <c r="C1843" s="159"/>
      <c r="D1843" s="159"/>
      <c r="E1843" s="159"/>
      <c r="F1843" s="159"/>
      <c r="G1843" s="159"/>
      <c r="H1843" s="159"/>
      <c r="I1843" s="159"/>
      <c r="J1843" s="159"/>
      <c r="K1843" s="159"/>
      <c r="L1843" s="159"/>
    </row>
    <row r="1844" spans="2:12">
      <c r="B1844" s="159"/>
      <c r="C1844" s="159"/>
      <c r="D1844" s="159"/>
      <c r="E1844" s="159"/>
      <c r="F1844" s="159"/>
      <c r="G1844" s="159"/>
      <c r="H1844" s="159"/>
      <c r="I1844" s="159"/>
      <c r="J1844" s="159"/>
      <c r="K1844" s="159"/>
      <c r="L1844" s="159"/>
    </row>
    <row r="1845" spans="2:12">
      <c r="B1845" s="159"/>
      <c r="C1845" s="159"/>
      <c r="D1845" s="159"/>
      <c r="E1845" s="159"/>
      <c r="F1845" s="159"/>
      <c r="G1845" s="159"/>
      <c r="H1845" s="159"/>
      <c r="I1845" s="159"/>
      <c r="J1845" s="159"/>
      <c r="K1845" s="159"/>
      <c r="L1845" s="159"/>
    </row>
    <row r="1846" spans="2:12">
      <c r="B1846" s="159"/>
      <c r="C1846" s="159"/>
      <c r="D1846" s="159"/>
      <c r="E1846" s="159"/>
      <c r="F1846" s="159"/>
      <c r="G1846" s="159"/>
      <c r="H1846" s="159"/>
      <c r="I1846" s="159"/>
      <c r="J1846" s="159"/>
      <c r="K1846" s="159"/>
      <c r="L1846" s="159"/>
    </row>
    <row r="1847" spans="2:12">
      <c r="B1847" s="159"/>
      <c r="C1847" s="159"/>
      <c r="D1847" s="159"/>
      <c r="E1847" s="159"/>
      <c r="F1847" s="159"/>
      <c r="G1847" s="159"/>
      <c r="H1847" s="159"/>
      <c r="I1847" s="159"/>
      <c r="J1847" s="159"/>
      <c r="K1847" s="159"/>
      <c r="L1847" s="159"/>
    </row>
    <row r="1848" spans="2:12">
      <c r="B1848" s="159"/>
      <c r="C1848" s="159"/>
      <c r="D1848" s="159"/>
      <c r="E1848" s="159"/>
      <c r="F1848" s="159"/>
      <c r="G1848" s="159"/>
      <c r="H1848" s="159"/>
      <c r="I1848" s="159"/>
      <c r="J1848" s="159"/>
      <c r="K1848" s="159"/>
      <c r="L1848" s="159"/>
    </row>
    <row r="1849" spans="2:12">
      <c r="B1849" s="159"/>
      <c r="C1849" s="159"/>
      <c r="D1849" s="159"/>
      <c r="E1849" s="159"/>
      <c r="F1849" s="159"/>
      <c r="G1849" s="159"/>
      <c r="H1849" s="159"/>
      <c r="I1849" s="159"/>
      <c r="J1849" s="159"/>
      <c r="K1849" s="159"/>
      <c r="L1849" s="159"/>
    </row>
    <row r="1850" spans="2:12">
      <c r="B1850" s="159"/>
      <c r="C1850" s="159"/>
      <c r="D1850" s="159"/>
      <c r="E1850" s="159"/>
      <c r="F1850" s="159"/>
      <c r="G1850" s="159"/>
      <c r="H1850" s="159"/>
      <c r="I1850" s="159"/>
      <c r="J1850" s="159"/>
      <c r="K1850" s="159"/>
      <c r="L1850" s="159"/>
    </row>
    <row r="1851" spans="2:12">
      <c r="B1851" s="159"/>
      <c r="C1851" s="159"/>
      <c r="D1851" s="159"/>
      <c r="E1851" s="159"/>
      <c r="F1851" s="159"/>
      <c r="G1851" s="159"/>
      <c r="H1851" s="159"/>
      <c r="I1851" s="159"/>
      <c r="J1851" s="159"/>
      <c r="K1851" s="159"/>
      <c r="L1851" s="159"/>
    </row>
    <row r="1852" spans="2:12">
      <c r="B1852" s="159"/>
      <c r="C1852" s="159"/>
      <c r="D1852" s="159"/>
      <c r="E1852" s="159"/>
      <c r="F1852" s="159"/>
      <c r="G1852" s="159"/>
      <c r="H1852" s="159"/>
      <c r="I1852" s="159"/>
      <c r="J1852" s="159"/>
      <c r="K1852" s="159"/>
      <c r="L1852" s="159"/>
    </row>
    <row r="1853" spans="2:12">
      <c r="B1853" s="159"/>
      <c r="C1853" s="159"/>
      <c r="D1853" s="159"/>
      <c r="E1853" s="159"/>
      <c r="F1853" s="159"/>
      <c r="G1853" s="159"/>
      <c r="H1853" s="159"/>
      <c r="I1853" s="159"/>
      <c r="J1853" s="159"/>
      <c r="K1853" s="159"/>
      <c r="L1853" s="159"/>
    </row>
    <row r="1854" spans="2:12">
      <c r="B1854" s="159"/>
      <c r="C1854" s="159"/>
      <c r="D1854" s="159"/>
      <c r="E1854" s="159"/>
      <c r="F1854" s="159"/>
      <c r="G1854" s="159"/>
      <c r="H1854" s="159"/>
      <c r="I1854" s="159"/>
      <c r="J1854" s="159"/>
      <c r="K1854" s="159"/>
      <c r="L1854" s="159"/>
    </row>
    <row r="1855" spans="2:12">
      <c r="B1855" s="159"/>
      <c r="C1855" s="159"/>
      <c r="D1855" s="159"/>
      <c r="E1855" s="159"/>
      <c r="F1855" s="159"/>
      <c r="G1855" s="159"/>
      <c r="H1855" s="159"/>
      <c r="I1855" s="159"/>
      <c r="J1855" s="159"/>
      <c r="K1855" s="159"/>
      <c r="L1855" s="159"/>
    </row>
    <row r="1856" spans="2:12">
      <c r="B1856" s="159"/>
      <c r="C1856" s="159"/>
      <c r="D1856" s="159"/>
      <c r="E1856" s="159"/>
      <c r="F1856" s="159"/>
      <c r="G1856" s="159"/>
      <c r="H1856" s="159"/>
      <c r="I1856" s="159"/>
      <c r="J1856" s="159"/>
      <c r="K1856" s="159"/>
      <c r="L1856" s="159"/>
    </row>
    <row r="1857" spans="2:12">
      <c r="B1857" s="159"/>
      <c r="C1857" s="159"/>
      <c r="D1857" s="159"/>
      <c r="E1857" s="159"/>
      <c r="F1857" s="159"/>
      <c r="G1857" s="159"/>
      <c r="H1857" s="159"/>
      <c r="I1857" s="159"/>
      <c r="J1857" s="159"/>
      <c r="K1857" s="159"/>
      <c r="L1857" s="159"/>
    </row>
    <row r="1858" spans="2:12">
      <c r="B1858" s="159"/>
      <c r="C1858" s="159"/>
      <c r="D1858" s="159"/>
      <c r="E1858" s="159"/>
      <c r="F1858" s="159"/>
      <c r="G1858" s="159"/>
      <c r="H1858" s="159"/>
      <c r="I1858" s="159"/>
      <c r="J1858" s="159"/>
      <c r="K1858" s="159"/>
      <c r="L1858" s="159"/>
    </row>
    <row r="1859" spans="2:12">
      <c r="B1859" s="159"/>
      <c r="C1859" s="159"/>
      <c r="D1859" s="159"/>
      <c r="E1859" s="159"/>
      <c r="F1859" s="159"/>
      <c r="G1859" s="159"/>
      <c r="H1859" s="159"/>
      <c r="I1859" s="159"/>
      <c r="J1859" s="159"/>
      <c r="K1859" s="159"/>
      <c r="L1859" s="159"/>
    </row>
    <row r="1860" spans="2:12">
      <c r="B1860" s="159"/>
      <c r="C1860" s="159"/>
      <c r="D1860" s="159"/>
      <c r="E1860" s="159"/>
      <c r="F1860" s="159"/>
      <c r="G1860" s="159"/>
      <c r="H1860" s="159"/>
      <c r="I1860" s="159"/>
      <c r="J1860" s="159"/>
      <c r="K1860" s="159"/>
      <c r="L1860" s="159"/>
    </row>
    <row r="1861" spans="2:12">
      <c r="B1861" s="159"/>
      <c r="C1861" s="159"/>
      <c r="D1861" s="159"/>
      <c r="E1861" s="159"/>
      <c r="F1861" s="159"/>
      <c r="G1861" s="159"/>
      <c r="H1861" s="159"/>
      <c r="I1861" s="159"/>
      <c r="J1861" s="159"/>
      <c r="K1861" s="159"/>
      <c r="L1861" s="159"/>
    </row>
    <row r="1862" spans="2:12">
      <c r="B1862" s="159"/>
      <c r="C1862" s="159"/>
      <c r="D1862" s="159"/>
      <c r="E1862" s="159"/>
      <c r="F1862" s="159"/>
      <c r="G1862" s="159"/>
      <c r="H1862" s="159"/>
      <c r="I1862" s="159"/>
      <c r="J1862" s="159"/>
      <c r="K1862" s="159"/>
      <c r="L1862" s="159"/>
    </row>
    <row r="1863" spans="2:12">
      <c r="B1863" s="159"/>
      <c r="C1863" s="159"/>
      <c r="D1863" s="159"/>
      <c r="E1863" s="159"/>
      <c r="F1863" s="159"/>
      <c r="G1863" s="159"/>
      <c r="H1863" s="159"/>
      <c r="I1863" s="159"/>
      <c r="J1863" s="159"/>
      <c r="K1863" s="159"/>
      <c r="L1863" s="159"/>
    </row>
    <row r="1864" spans="2:12">
      <c r="B1864" s="159"/>
      <c r="C1864" s="159"/>
      <c r="D1864" s="159"/>
      <c r="E1864" s="159"/>
      <c r="F1864" s="159"/>
      <c r="G1864" s="159"/>
      <c r="H1864" s="159"/>
      <c r="I1864" s="159"/>
      <c r="J1864" s="159"/>
      <c r="K1864" s="159"/>
      <c r="L1864" s="159"/>
    </row>
    <row r="1865" spans="2:12">
      <c r="B1865" s="159"/>
      <c r="C1865" s="159"/>
      <c r="D1865" s="159"/>
      <c r="E1865" s="159"/>
      <c r="F1865" s="159"/>
      <c r="G1865" s="159"/>
      <c r="H1865" s="159"/>
      <c r="I1865" s="159"/>
      <c r="J1865" s="159"/>
      <c r="K1865" s="159"/>
      <c r="L1865" s="159"/>
    </row>
    <row r="1866" spans="2:12">
      <c r="B1866" s="159"/>
      <c r="C1866" s="159"/>
      <c r="D1866" s="159"/>
      <c r="E1866" s="159"/>
      <c r="F1866" s="159"/>
      <c r="G1866" s="159"/>
      <c r="H1866" s="159"/>
      <c r="I1866" s="159"/>
      <c r="J1866" s="159"/>
      <c r="K1866" s="159"/>
      <c r="L1866" s="159"/>
    </row>
    <row r="1867" spans="2:12">
      <c r="B1867" s="159"/>
      <c r="C1867" s="159"/>
      <c r="D1867" s="159"/>
      <c r="E1867" s="159"/>
      <c r="F1867" s="159"/>
      <c r="G1867" s="159"/>
      <c r="H1867" s="159"/>
      <c r="I1867" s="159"/>
      <c r="J1867" s="159"/>
      <c r="K1867" s="159"/>
      <c r="L1867" s="159"/>
    </row>
    <row r="1868" spans="2:12">
      <c r="B1868" s="159"/>
      <c r="C1868" s="159"/>
      <c r="D1868" s="159"/>
      <c r="E1868" s="159"/>
      <c r="F1868" s="159"/>
      <c r="G1868" s="159"/>
      <c r="H1868" s="159"/>
      <c r="I1868" s="159"/>
      <c r="J1868" s="159"/>
      <c r="K1868" s="159"/>
      <c r="L1868" s="159"/>
    </row>
    <row r="1869" spans="2:12">
      <c r="B1869" s="159"/>
      <c r="C1869" s="159"/>
      <c r="D1869" s="159"/>
      <c r="E1869" s="159"/>
      <c r="F1869" s="159"/>
      <c r="G1869" s="159"/>
      <c r="H1869" s="159"/>
      <c r="I1869" s="159"/>
      <c r="J1869" s="159"/>
      <c r="K1869" s="159"/>
      <c r="L1869" s="159"/>
    </row>
    <row r="1870" spans="2:12">
      <c r="B1870" s="159"/>
      <c r="C1870" s="159"/>
      <c r="D1870" s="159"/>
      <c r="E1870" s="159"/>
      <c r="F1870" s="159"/>
      <c r="G1870" s="159"/>
      <c r="H1870" s="159"/>
      <c r="I1870" s="159"/>
      <c r="J1870" s="159"/>
      <c r="K1870" s="159"/>
      <c r="L1870" s="159"/>
    </row>
    <row r="1871" spans="2:12">
      <c r="B1871" s="159"/>
      <c r="C1871" s="159"/>
      <c r="D1871" s="159"/>
      <c r="E1871" s="159"/>
      <c r="F1871" s="159"/>
      <c r="G1871" s="159"/>
      <c r="H1871" s="159"/>
      <c r="I1871" s="159"/>
      <c r="J1871" s="159"/>
      <c r="K1871" s="159"/>
      <c r="L1871" s="159"/>
    </row>
    <row r="1872" spans="2:12">
      <c r="B1872" s="159"/>
      <c r="C1872" s="159"/>
      <c r="D1872" s="159"/>
      <c r="E1872" s="159"/>
      <c r="F1872" s="159"/>
      <c r="G1872" s="159"/>
      <c r="H1872" s="159"/>
      <c r="I1872" s="159"/>
      <c r="J1872" s="159"/>
      <c r="K1872" s="159"/>
      <c r="L1872" s="159"/>
    </row>
    <row r="1873" spans="2:12">
      <c r="B1873" s="159"/>
      <c r="C1873" s="159"/>
      <c r="D1873" s="159"/>
      <c r="E1873" s="159"/>
      <c r="F1873" s="159"/>
      <c r="G1873" s="159"/>
      <c r="H1873" s="159"/>
      <c r="I1873" s="159"/>
      <c r="J1873" s="159"/>
      <c r="K1873" s="159"/>
      <c r="L1873" s="159"/>
    </row>
    <row r="1874" spans="2:12">
      <c r="B1874" s="159"/>
      <c r="C1874" s="159"/>
      <c r="D1874" s="159"/>
      <c r="E1874" s="159"/>
      <c r="F1874" s="159"/>
      <c r="G1874" s="159"/>
      <c r="H1874" s="159"/>
      <c r="I1874" s="159"/>
      <c r="J1874" s="159"/>
      <c r="K1874" s="159"/>
      <c r="L1874" s="159"/>
    </row>
    <row r="1875" spans="2:12">
      <c r="B1875" s="159"/>
      <c r="C1875" s="159"/>
      <c r="D1875" s="159"/>
      <c r="E1875" s="159"/>
      <c r="F1875" s="159"/>
      <c r="G1875" s="159"/>
      <c r="H1875" s="159"/>
      <c r="I1875" s="159"/>
      <c r="J1875" s="159"/>
      <c r="K1875" s="159"/>
      <c r="L1875" s="159"/>
    </row>
    <row r="1876" spans="2:12">
      <c r="B1876" s="159"/>
      <c r="C1876" s="159"/>
      <c r="D1876" s="159"/>
      <c r="E1876" s="159"/>
      <c r="F1876" s="159"/>
      <c r="G1876" s="159"/>
      <c r="H1876" s="159"/>
      <c r="I1876" s="159"/>
      <c r="J1876" s="159"/>
      <c r="K1876" s="159"/>
      <c r="L1876" s="159"/>
    </row>
    <row r="1877" spans="2:12">
      <c r="B1877" s="159"/>
      <c r="C1877" s="159"/>
      <c r="D1877" s="159"/>
      <c r="E1877" s="159"/>
      <c r="F1877" s="159"/>
      <c r="G1877" s="159"/>
      <c r="H1877" s="159"/>
      <c r="I1877" s="159"/>
      <c r="J1877" s="159"/>
      <c r="K1877" s="159"/>
      <c r="L1877" s="159"/>
    </row>
    <row r="1878" spans="2:12">
      <c r="B1878" s="159"/>
      <c r="C1878" s="159"/>
      <c r="D1878" s="159"/>
      <c r="E1878" s="159"/>
      <c r="F1878" s="159"/>
      <c r="G1878" s="159"/>
      <c r="H1878" s="159"/>
      <c r="I1878" s="159"/>
      <c r="J1878" s="159"/>
      <c r="K1878" s="159"/>
      <c r="L1878" s="159"/>
    </row>
    <row r="1879" spans="2:12">
      <c r="B1879" s="159"/>
      <c r="C1879" s="159"/>
      <c r="D1879" s="159"/>
      <c r="E1879" s="159"/>
      <c r="F1879" s="159"/>
      <c r="G1879" s="159"/>
      <c r="H1879" s="159"/>
      <c r="I1879" s="159"/>
      <c r="J1879" s="159"/>
      <c r="K1879" s="159"/>
      <c r="L1879" s="159"/>
    </row>
    <row r="1880" spans="2:12">
      <c r="B1880" s="159"/>
      <c r="C1880" s="159"/>
      <c r="D1880" s="159"/>
      <c r="E1880" s="159"/>
      <c r="F1880" s="159"/>
      <c r="G1880" s="159"/>
      <c r="H1880" s="159"/>
      <c r="I1880" s="159"/>
      <c r="J1880" s="159"/>
      <c r="K1880" s="159"/>
      <c r="L1880" s="159"/>
    </row>
    <row r="1881" spans="2:12">
      <c r="B1881" s="159"/>
      <c r="C1881" s="159"/>
      <c r="D1881" s="159"/>
      <c r="E1881" s="159"/>
      <c r="F1881" s="159"/>
      <c r="G1881" s="159"/>
      <c r="H1881" s="159"/>
      <c r="I1881" s="159"/>
      <c r="J1881" s="159"/>
      <c r="K1881" s="159"/>
      <c r="L1881" s="159"/>
    </row>
    <row r="1882" spans="2:12">
      <c r="B1882" s="159"/>
      <c r="C1882" s="159"/>
      <c r="D1882" s="159"/>
      <c r="E1882" s="159"/>
      <c r="F1882" s="159"/>
      <c r="G1882" s="159"/>
      <c r="H1882" s="159"/>
      <c r="I1882" s="159"/>
      <c r="J1882" s="159"/>
      <c r="K1882" s="159"/>
      <c r="L1882" s="159"/>
    </row>
    <row r="1883" spans="2:12">
      <c r="B1883" s="159"/>
      <c r="C1883" s="159"/>
      <c r="D1883" s="159"/>
      <c r="E1883" s="159"/>
      <c r="F1883" s="159"/>
      <c r="G1883" s="159"/>
      <c r="H1883" s="159"/>
      <c r="I1883" s="159"/>
      <c r="J1883" s="159"/>
      <c r="K1883" s="159"/>
      <c r="L1883" s="159"/>
    </row>
    <row r="1884" spans="2:12">
      <c r="B1884" s="159"/>
      <c r="C1884" s="159"/>
      <c r="D1884" s="159"/>
      <c r="E1884" s="159"/>
      <c r="F1884" s="159"/>
      <c r="G1884" s="159"/>
      <c r="H1884" s="159"/>
      <c r="I1884" s="159"/>
      <c r="J1884" s="159"/>
      <c r="K1884" s="159"/>
      <c r="L1884" s="159"/>
    </row>
    <row r="1885" spans="2:12">
      <c r="B1885" s="159"/>
      <c r="C1885" s="159"/>
      <c r="D1885" s="159"/>
      <c r="E1885" s="159"/>
      <c r="F1885" s="159"/>
      <c r="G1885" s="159"/>
      <c r="H1885" s="159"/>
      <c r="I1885" s="159"/>
      <c r="J1885" s="159"/>
      <c r="K1885" s="159"/>
      <c r="L1885" s="159"/>
    </row>
    <row r="1886" spans="2:12">
      <c r="B1886" s="159"/>
      <c r="C1886" s="159"/>
      <c r="D1886" s="159"/>
      <c r="E1886" s="159"/>
      <c r="F1886" s="159"/>
      <c r="G1886" s="159"/>
      <c r="H1886" s="159"/>
      <c r="I1886" s="159"/>
      <c r="J1886" s="159"/>
      <c r="K1886" s="159"/>
      <c r="L1886" s="159"/>
    </row>
    <row r="1887" spans="2:12">
      <c r="B1887" s="159"/>
      <c r="C1887" s="159"/>
      <c r="D1887" s="159"/>
      <c r="E1887" s="159"/>
      <c r="F1887" s="159"/>
      <c r="G1887" s="159"/>
      <c r="H1887" s="159"/>
      <c r="I1887" s="159"/>
      <c r="J1887" s="159"/>
      <c r="K1887" s="159"/>
      <c r="L1887" s="159"/>
    </row>
    <row r="1888" spans="2:12">
      <c r="B1888" s="159"/>
      <c r="C1888" s="159"/>
      <c r="D1888" s="159"/>
      <c r="E1888" s="159"/>
      <c r="F1888" s="159"/>
      <c r="G1888" s="159"/>
      <c r="H1888" s="159"/>
      <c r="I1888" s="159"/>
      <c r="J1888" s="159"/>
      <c r="K1888" s="159"/>
      <c r="L1888" s="159"/>
    </row>
    <row r="1889" spans="2:12">
      <c r="B1889" s="159"/>
      <c r="C1889" s="159"/>
      <c r="D1889" s="159"/>
      <c r="E1889" s="159"/>
      <c r="F1889" s="159"/>
      <c r="G1889" s="159"/>
      <c r="H1889" s="159"/>
      <c r="I1889" s="159"/>
      <c r="J1889" s="159"/>
      <c r="K1889" s="159"/>
      <c r="L1889" s="159"/>
    </row>
    <row r="1890" spans="2:12">
      <c r="B1890" s="159"/>
      <c r="C1890" s="159"/>
      <c r="D1890" s="159"/>
      <c r="E1890" s="159"/>
      <c r="F1890" s="159"/>
      <c r="G1890" s="159"/>
      <c r="H1890" s="159"/>
      <c r="I1890" s="159"/>
      <c r="J1890" s="159"/>
      <c r="K1890" s="159"/>
      <c r="L1890" s="159"/>
    </row>
    <row r="1891" spans="2:12">
      <c r="B1891" s="159"/>
      <c r="C1891" s="159"/>
      <c r="D1891" s="159"/>
      <c r="E1891" s="159"/>
      <c r="F1891" s="159"/>
      <c r="G1891" s="159"/>
      <c r="H1891" s="159"/>
      <c r="I1891" s="159"/>
      <c r="J1891" s="159"/>
      <c r="K1891" s="159"/>
      <c r="L1891" s="159"/>
    </row>
    <row r="1892" spans="2:12">
      <c r="B1892" s="159"/>
      <c r="C1892" s="159"/>
      <c r="D1892" s="159"/>
      <c r="E1892" s="159"/>
      <c r="F1892" s="159"/>
      <c r="G1892" s="159"/>
      <c r="H1892" s="159"/>
      <c r="I1892" s="159"/>
      <c r="J1892" s="159"/>
      <c r="K1892" s="159"/>
      <c r="L1892" s="159"/>
    </row>
    <row r="1893" spans="2:12">
      <c r="B1893" s="159"/>
      <c r="C1893" s="159"/>
      <c r="D1893" s="159"/>
      <c r="E1893" s="159"/>
      <c r="F1893" s="159"/>
      <c r="G1893" s="159"/>
      <c r="H1893" s="159"/>
      <c r="I1893" s="159"/>
      <c r="J1893" s="159"/>
      <c r="K1893" s="159"/>
      <c r="L1893" s="159"/>
    </row>
    <row r="1894" spans="2:12">
      <c r="B1894" s="159"/>
      <c r="C1894" s="159"/>
      <c r="D1894" s="159"/>
      <c r="E1894" s="159"/>
      <c r="F1894" s="159"/>
      <c r="G1894" s="159"/>
      <c r="H1894" s="159"/>
      <c r="I1894" s="159"/>
      <c r="J1894" s="159"/>
      <c r="K1894" s="159"/>
      <c r="L1894" s="159"/>
    </row>
    <row r="1895" spans="2:12">
      <c r="B1895" s="159"/>
      <c r="C1895" s="159"/>
      <c r="D1895" s="159"/>
      <c r="E1895" s="159"/>
      <c r="F1895" s="159"/>
      <c r="G1895" s="159"/>
      <c r="H1895" s="159"/>
      <c r="I1895" s="159"/>
      <c r="J1895" s="159"/>
      <c r="K1895" s="159"/>
      <c r="L1895" s="159"/>
    </row>
    <row r="1896" spans="2:12">
      <c r="B1896" s="159"/>
      <c r="C1896" s="159"/>
      <c r="D1896" s="159"/>
      <c r="E1896" s="159"/>
      <c r="F1896" s="159"/>
      <c r="G1896" s="159"/>
      <c r="H1896" s="159"/>
      <c r="I1896" s="159"/>
      <c r="J1896" s="159"/>
      <c r="K1896" s="159"/>
      <c r="L1896" s="159"/>
    </row>
    <row r="1897" spans="2:12">
      <c r="B1897" s="159"/>
      <c r="C1897" s="159"/>
      <c r="D1897" s="159"/>
      <c r="E1897" s="159"/>
      <c r="F1897" s="159"/>
      <c r="G1897" s="159"/>
      <c r="H1897" s="159"/>
      <c r="I1897" s="159"/>
      <c r="J1897" s="159"/>
      <c r="K1897" s="159"/>
      <c r="L1897" s="159"/>
    </row>
    <row r="1898" spans="2:12">
      <c r="B1898" s="159"/>
      <c r="C1898" s="159"/>
      <c r="D1898" s="159"/>
      <c r="E1898" s="159"/>
      <c r="F1898" s="159"/>
      <c r="G1898" s="159"/>
      <c r="H1898" s="159"/>
      <c r="I1898" s="159"/>
      <c r="J1898" s="159"/>
      <c r="K1898" s="159"/>
      <c r="L1898" s="159"/>
    </row>
    <row r="1899" spans="2:12">
      <c r="B1899" s="159"/>
      <c r="C1899" s="159"/>
      <c r="D1899" s="159"/>
      <c r="E1899" s="159"/>
      <c r="F1899" s="159"/>
      <c r="G1899" s="159"/>
      <c r="H1899" s="159"/>
      <c r="I1899" s="159"/>
      <c r="J1899" s="159"/>
      <c r="K1899" s="159"/>
      <c r="L1899" s="159"/>
    </row>
    <row r="1900" spans="2:12">
      <c r="B1900" s="159"/>
      <c r="C1900" s="159"/>
      <c r="D1900" s="159"/>
      <c r="E1900" s="159"/>
      <c r="F1900" s="159"/>
      <c r="G1900" s="159"/>
      <c r="H1900" s="159"/>
      <c r="I1900" s="159"/>
      <c r="J1900" s="159"/>
      <c r="K1900" s="159"/>
      <c r="L1900" s="159"/>
    </row>
    <row r="1901" spans="2:12">
      <c r="B1901" s="159"/>
      <c r="C1901" s="159"/>
      <c r="D1901" s="159"/>
      <c r="E1901" s="159"/>
      <c r="F1901" s="159"/>
      <c r="G1901" s="159"/>
      <c r="H1901" s="159"/>
      <c r="I1901" s="159"/>
      <c r="J1901" s="159"/>
      <c r="K1901" s="159"/>
      <c r="L1901" s="159"/>
    </row>
    <row r="1902" spans="2:12">
      <c r="B1902" s="159"/>
      <c r="C1902" s="159"/>
      <c r="D1902" s="159"/>
      <c r="E1902" s="159"/>
      <c r="F1902" s="159"/>
      <c r="G1902" s="159"/>
      <c r="H1902" s="159"/>
      <c r="I1902" s="159"/>
      <c r="J1902" s="159"/>
      <c r="K1902" s="159"/>
      <c r="L1902" s="159"/>
    </row>
    <row r="1903" spans="2:12">
      <c r="B1903" s="159"/>
      <c r="C1903" s="159"/>
      <c r="D1903" s="159"/>
      <c r="E1903" s="159"/>
      <c r="F1903" s="159"/>
      <c r="G1903" s="159"/>
      <c r="H1903" s="159"/>
      <c r="I1903" s="159"/>
      <c r="J1903" s="159"/>
      <c r="K1903" s="159"/>
      <c r="L1903" s="159"/>
    </row>
    <row r="1904" spans="2:12">
      <c r="B1904" s="159"/>
      <c r="C1904" s="159"/>
      <c r="D1904" s="159"/>
      <c r="E1904" s="159"/>
      <c r="F1904" s="159"/>
      <c r="G1904" s="159"/>
      <c r="H1904" s="159"/>
      <c r="I1904" s="159"/>
      <c r="J1904" s="159"/>
      <c r="K1904" s="159"/>
      <c r="L1904" s="159"/>
    </row>
    <row r="1905" spans="2:12">
      <c r="B1905" s="159"/>
      <c r="C1905" s="159"/>
      <c r="D1905" s="159"/>
      <c r="E1905" s="159"/>
      <c r="F1905" s="159"/>
      <c r="G1905" s="159"/>
      <c r="H1905" s="159"/>
      <c r="I1905" s="159"/>
      <c r="J1905" s="159"/>
      <c r="K1905" s="159"/>
      <c r="L1905" s="159"/>
    </row>
    <row r="1906" spans="2:12">
      <c r="B1906" s="159"/>
      <c r="C1906" s="159"/>
      <c r="D1906" s="159"/>
      <c r="E1906" s="159"/>
      <c r="F1906" s="159"/>
      <c r="G1906" s="159"/>
      <c r="H1906" s="159"/>
      <c r="I1906" s="159"/>
      <c r="J1906" s="159"/>
      <c r="K1906" s="159"/>
      <c r="L1906" s="159"/>
    </row>
    <row r="1907" spans="2:12">
      <c r="B1907" s="159"/>
      <c r="C1907" s="159"/>
      <c r="D1907" s="159"/>
      <c r="E1907" s="159"/>
      <c r="F1907" s="159"/>
      <c r="G1907" s="159"/>
      <c r="H1907" s="159"/>
      <c r="I1907" s="159"/>
      <c r="J1907" s="159"/>
      <c r="K1907" s="159"/>
      <c r="L1907" s="159"/>
    </row>
    <row r="1908" spans="2:12">
      <c r="B1908" s="159"/>
      <c r="C1908" s="159"/>
      <c r="D1908" s="159"/>
      <c r="E1908" s="159"/>
      <c r="F1908" s="159"/>
      <c r="G1908" s="159"/>
      <c r="H1908" s="159"/>
      <c r="I1908" s="159"/>
      <c r="J1908" s="159"/>
      <c r="K1908" s="159"/>
      <c r="L1908" s="159"/>
    </row>
    <row r="1909" spans="2:12">
      <c r="B1909" s="159"/>
      <c r="C1909" s="159"/>
      <c r="D1909" s="159"/>
      <c r="E1909" s="159"/>
      <c r="F1909" s="159"/>
      <c r="G1909" s="159"/>
      <c r="H1909" s="159"/>
      <c r="I1909" s="159"/>
      <c r="J1909" s="159"/>
      <c r="K1909" s="159"/>
      <c r="L1909" s="159"/>
    </row>
    <row r="1910" spans="2:12">
      <c r="B1910" s="159"/>
      <c r="C1910" s="159"/>
      <c r="D1910" s="159"/>
      <c r="E1910" s="159"/>
      <c r="F1910" s="159"/>
      <c r="G1910" s="159"/>
      <c r="H1910" s="159"/>
      <c r="I1910" s="159"/>
      <c r="J1910" s="159"/>
      <c r="K1910" s="159"/>
      <c r="L1910" s="159"/>
    </row>
    <row r="1911" spans="2:12">
      <c r="B1911" s="159"/>
      <c r="C1911" s="159"/>
      <c r="D1911" s="159"/>
      <c r="E1911" s="159"/>
      <c r="F1911" s="159"/>
      <c r="G1911" s="159"/>
      <c r="H1911" s="159"/>
      <c r="I1911" s="159"/>
      <c r="J1911" s="159"/>
      <c r="K1911" s="159"/>
      <c r="L1911" s="159"/>
    </row>
    <row r="1912" spans="2:12">
      <c r="B1912" s="159"/>
      <c r="C1912" s="159"/>
      <c r="D1912" s="159"/>
      <c r="E1912" s="159"/>
      <c r="F1912" s="159"/>
      <c r="G1912" s="159"/>
      <c r="H1912" s="159"/>
      <c r="I1912" s="159"/>
      <c r="J1912" s="159"/>
      <c r="K1912" s="159"/>
      <c r="L1912" s="159"/>
    </row>
    <row r="1913" spans="2:12">
      <c r="B1913" s="159"/>
      <c r="C1913" s="159"/>
      <c r="D1913" s="159"/>
      <c r="E1913" s="159"/>
      <c r="F1913" s="159"/>
      <c r="G1913" s="159"/>
      <c r="H1913" s="159"/>
      <c r="I1913" s="159"/>
      <c r="J1913" s="159"/>
      <c r="K1913" s="159"/>
      <c r="L1913" s="159"/>
    </row>
    <row r="1914" spans="2:12">
      <c r="B1914" s="159"/>
      <c r="C1914" s="159"/>
      <c r="D1914" s="159"/>
      <c r="E1914" s="159"/>
      <c r="F1914" s="159"/>
      <c r="G1914" s="159"/>
      <c r="H1914" s="159"/>
      <c r="I1914" s="159"/>
      <c r="J1914" s="159"/>
      <c r="K1914" s="159"/>
      <c r="L1914" s="159"/>
    </row>
    <row r="1915" spans="2:12">
      <c r="B1915" s="159"/>
      <c r="C1915" s="159"/>
      <c r="D1915" s="159"/>
      <c r="E1915" s="159"/>
      <c r="F1915" s="159"/>
      <c r="G1915" s="159"/>
      <c r="H1915" s="159"/>
      <c r="I1915" s="159"/>
      <c r="J1915" s="159"/>
      <c r="K1915" s="159"/>
      <c r="L1915" s="159"/>
    </row>
    <row r="1916" spans="2:12">
      <c r="B1916" s="159"/>
      <c r="C1916" s="159"/>
      <c r="D1916" s="159"/>
      <c r="E1916" s="159"/>
      <c r="F1916" s="159"/>
      <c r="G1916" s="159"/>
      <c r="H1916" s="159"/>
      <c r="I1916" s="159"/>
      <c r="J1916" s="159"/>
      <c r="K1916" s="159"/>
      <c r="L1916" s="159"/>
    </row>
    <row r="1917" spans="2:12">
      <c r="B1917" s="159"/>
      <c r="C1917" s="159"/>
      <c r="D1917" s="159"/>
      <c r="E1917" s="159"/>
      <c r="F1917" s="159"/>
      <c r="G1917" s="159"/>
      <c r="H1917" s="159"/>
      <c r="I1917" s="159"/>
      <c r="J1917" s="159"/>
      <c r="K1917" s="159"/>
      <c r="L1917" s="159"/>
    </row>
    <row r="1918" spans="2:12">
      <c r="B1918" s="159"/>
      <c r="C1918" s="159"/>
      <c r="D1918" s="159"/>
      <c r="E1918" s="159"/>
      <c r="F1918" s="159"/>
      <c r="G1918" s="159"/>
      <c r="H1918" s="159"/>
      <c r="I1918" s="159"/>
      <c r="J1918" s="159"/>
      <c r="K1918" s="159"/>
      <c r="L1918" s="159"/>
    </row>
    <row r="1919" spans="2:12">
      <c r="B1919" s="159"/>
      <c r="C1919" s="159"/>
      <c r="D1919" s="159"/>
      <c r="E1919" s="159"/>
      <c r="F1919" s="159"/>
      <c r="G1919" s="159"/>
      <c r="H1919" s="159"/>
      <c r="I1919" s="159"/>
      <c r="J1919" s="159"/>
      <c r="K1919" s="159"/>
      <c r="L1919" s="159"/>
    </row>
    <row r="1920" spans="2:12">
      <c r="B1920" s="159"/>
      <c r="C1920" s="159"/>
      <c r="D1920" s="159"/>
      <c r="E1920" s="159"/>
      <c r="F1920" s="159"/>
      <c r="G1920" s="159"/>
      <c r="H1920" s="159"/>
      <c r="I1920" s="159"/>
      <c r="J1920" s="159"/>
      <c r="K1920" s="159"/>
      <c r="L1920" s="159"/>
    </row>
    <row r="1921" spans="2:12">
      <c r="B1921" s="159"/>
      <c r="C1921" s="159"/>
      <c r="D1921" s="159"/>
      <c r="E1921" s="159"/>
      <c r="F1921" s="159"/>
      <c r="G1921" s="159"/>
      <c r="H1921" s="159"/>
      <c r="I1921" s="159"/>
      <c r="J1921" s="159"/>
      <c r="K1921" s="159"/>
      <c r="L1921" s="159"/>
    </row>
    <row r="1922" spans="2:12">
      <c r="B1922" s="159"/>
      <c r="C1922" s="159"/>
      <c r="D1922" s="159"/>
      <c r="E1922" s="159"/>
      <c r="F1922" s="159"/>
      <c r="G1922" s="159"/>
      <c r="H1922" s="159"/>
      <c r="I1922" s="159"/>
      <c r="J1922" s="159"/>
      <c r="K1922" s="159"/>
      <c r="L1922" s="159"/>
    </row>
    <row r="1923" spans="2:12">
      <c r="B1923" s="159"/>
      <c r="C1923" s="159"/>
      <c r="D1923" s="159"/>
      <c r="E1923" s="159"/>
      <c r="F1923" s="159"/>
      <c r="G1923" s="159"/>
      <c r="H1923" s="159"/>
      <c r="I1923" s="159"/>
      <c r="J1923" s="159"/>
      <c r="K1923" s="159"/>
      <c r="L1923" s="159"/>
    </row>
    <row r="1924" spans="2:12">
      <c r="B1924" s="159"/>
      <c r="C1924" s="159"/>
      <c r="D1924" s="159"/>
      <c r="E1924" s="159"/>
      <c r="F1924" s="159"/>
      <c r="G1924" s="159"/>
      <c r="H1924" s="159"/>
      <c r="I1924" s="159"/>
      <c r="J1924" s="159"/>
      <c r="K1924" s="159"/>
      <c r="L1924" s="159"/>
    </row>
    <row r="1925" spans="2:12">
      <c r="B1925" s="159"/>
      <c r="C1925" s="159"/>
      <c r="D1925" s="159"/>
      <c r="E1925" s="159"/>
      <c r="F1925" s="159"/>
      <c r="G1925" s="159"/>
      <c r="H1925" s="159"/>
      <c r="I1925" s="159"/>
      <c r="J1925" s="159"/>
      <c r="K1925" s="159"/>
      <c r="L1925" s="159"/>
    </row>
    <row r="1926" spans="2:12">
      <c r="B1926" s="159"/>
      <c r="C1926" s="159"/>
      <c r="D1926" s="159"/>
      <c r="E1926" s="159"/>
      <c r="F1926" s="159"/>
      <c r="G1926" s="159"/>
      <c r="H1926" s="159"/>
      <c r="I1926" s="159"/>
      <c r="J1926" s="159"/>
      <c r="K1926" s="159"/>
      <c r="L1926" s="159"/>
    </row>
    <row r="1927" spans="2:12">
      <c r="B1927" s="159"/>
      <c r="C1927" s="159"/>
      <c r="D1927" s="159"/>
      <c r="E1927" s="159"/>
      <c r="F1927" s="159"/>
      <c r="G1927" s="159"/>
      <c r="H1927" s="159"/>
      <c r="I1927" s="159"/>
      <c r="J1927" s="159"/>
      <c r="K1927" s="159"/>
      <c r="L1927" s="159"/>
    </row>
    <row r="1928" spans="2:12">
      <c r="B1928" s="159"/>
      <c r="C1928" s="159"/>
      <c r="D1928" s="159"/>
      <c r="E1928" s="159"/>
      <c r="F1928" s="159"/>
      <c r="G1928" s="159"/>
      <c r="H1928" s="159"/>
      <c r="I1928" s="159"/>
      <c r="J1928" s="159"/>
      <c r="K1928" s="159"/>
      <c r="L1928" s="159"/>
    </row>
    <row r="1929" spans="2:12">
      <c r="B1929" s="159"/>
      <c r="C1929" s="159"/>
      <c r="D1929" s="159"/>
      <c r="E1929" s="159"/>
      <c r="F1929" s="159"/>
      <c r="G1929" s="159"/>
      <c r="H1929" s="159"/>
      <c r="I1929" s="159"/>
      <c r="J1929" s="159"/>
      <c r="K1929" s="159"/>
      <c r="L1929" s="159"/>
    </row>
    <row r="1930" spans="2:12">
      <c r="B1930" s="159"/>
      <c r="C1930" s="159"/>
      <c r="D1930" s="159"/>
      <c r="E1930" s="159"/>
      <c r="F1930" s="159"/>
      <c r="G1930" s="159"/>
      <c r="H1930" s="159"/>
      <c r="I1930" s="159"/>
      <c r="J1930" s="159"/>
      <c r="K1930" s="159"/>
      <c r="L1930" s="159"/>
    </row>
    <row r="1931" spans="2:12">
      <c r="B1931" s="159"/>
      <c r="C1931" s="159"/>
      <c r="D1931" s="159"/>
      <c r="E1931" s="159"/>
      <c r="F1931" s="159"/>
      <c r="G1931" s="159"/>
      <c r="H1931" s="159"/>
      <c r="I1931" s="159"/>
      <c r="J1931" s="159"/>
      <c r="K1931" s="159"/>
      <c r="L1931" s="159"/>
    </row>
    <row r="1932" spans="2:12">
      <c r="B1932" s="159"/>
      <c r="C1932" s="159"/>
      <c r="D1932" s="159"/>
      <c r="E1932" s="159"/>
      <c r="F1932" s="159"/>
      <c r="G1932" s="159"/>
      <c r="H1932" s="159"/>
      <c r="I1932" s="159"/>
      <c r="J1932" s="159"/>
      <c r="K1932" s="159"/>
      <c r="L1932" s="159"/>
    </row>
    <row r="1933" spans="2:12">
      <c r="B1933" s="159"/>
      <c r="C1933" s="159"/>
      <c r="D1933" s="159"/>
      <c r="E1933" s="159"/>
      <c r="F1933" s="159"/>
      <c r="G1933" s="159"/>
      <c r="H1933" s="159"/>
      <c r="I1933" s="159"/>
      <c r="J1933" s="159"/>
      <c r="K1933" s="159"/>
      <c r="L1933" s="159"/>
    </row>
    <row r="1934" spans="2:12">
      <c r="B1934" s="159"/>
      <c r="C1934" s="159"/>
      <c r="D1934" s="159"/>
      <c r="E1934" s="159"/>
      <c r="F1934" s="159"/>
      <c r="G1934" s="159"/>
      <c r="H1934" s="159"/>
      <c r="I1934" s="159"/>
      <c r="J1934" s="159"/>
      <c r="K1934" s="159"/>
      <c r="L1934" s="159"/>
    </row>
    <row r="1935" spans="2:12">
      <c r="B1935" s="159"/>
      <c r="C1935" s="159"/>
      <c r="D1935" s="159"/>
      <c r="E1935" s="159"/>
      <c r="F1935" s="159"/>
      <c r="G1935" s="159"/>
      <c r="H1935" s="159"/>
      <c r="I1935" s="159"/>
      <c r="J1935" s="159"/>
      <c r="K1935" s="159"/>
      <c r="L1935" s="159"/>
    </row>
    <row r="1936" spans="2:12">
      <c r="B1936" s="159"/>
      <c r="C1936" s="159"/>
      <c r="D1936" s="159"/>
      <c r="E1936" s="159"/>
      <c r="F1936" s="159"/>
      <c r="G1936" s="159"/>
      <c r="H1936" s="159"/>
      <c r="I1936" s="159"/>
      <c r="J1936" s="159"/>
      <c r="K1936" s="159"/>
      <c r="L1936" s="159"/>
    </row>
    <row r="1937" spans="2:12">
      <c r="B1937" s="159"/>
      <c r="C1937" s="159"/>
      <c r="D1937" s="159"/>
      <c r="E1937" s="159"/>
      <c r="F1937" s="159"/>
      <c r="G1937" s="159"/>
      <c r="H1937" s="159"/>
      <c r="I1937" s="159"/>
      <c r="J1937" s="159"/>
      <c r="K1937" s="159"/>
      <c r="L1937" s="159"/>
    </row>
    <row r="1938" spans="2:12">
      <c r="B1938" s="159"/>
      <c r="C1938" s="159"/>
      <c r="D1938" s="159"/>
      <c r="E1938" s="159"/>
      <c r="F1938" s="159"/>
      <c r="G1938" s="159"/>
      <c r="H1938" s="159"/>
      <c r="I1938" s="159"/>
      <c r="J1938" s="159"/>
      <c r="K1938" s="159"/>
      <c r="L1938" s="159"/>
    </row>
    <row r="1939" spans="2:12">
      <c r="B1939" s="159"/>
      <c r="C1939" s="159"/>
      <c r="D1939" s="159"/>
      <c r="E1939" s="159"/>
      <c r="F1939" s="159"/>
      <c r="G1939" s="159"/>
      <c r="H1939" s="159"/>
      <c r="I1939" s="159"/>
      <c r="J1939" s="159"/>
      <c r="K1939" s="159"/>
      <c r="L1939" s="159"/>
    </row>
    <row r="1940" spans="2:12">
      <c r="B1940" s="159"/>
      <c r="C1940" s="159"/>
      <c r="D1940" s="159"/>
      <c r="E1940" s="159"/>
      <c r="F1940" s="159"/>
      <c r="G1940" s="159"/>
      <c r="H1940" s="159"/>
      <c r="I1940" s="159"/>
      <c r="J1940" s="159"/>
      <c r="K1940" s="159"/>
      <c r="L1940" s="159"/>
    </row>
    <row r="1941" spans="2:12">
      <c r="B1941" s="159"/>
      <c r="C1941" s="159"/>
      <c r="D1941" s="159"/>
      <c r="E1941" s="159"/>
      <c r="F1941" s="159"/>
      <c r="G1941" s="159"/>
      <c r="H1941" s="159"/>
      <c r="I1941" s="159"/>
      <c r="J1941" s="159"/>
      <c r="K1941" s="159"/>
      <c r="L1941" s="159"/>
    </row>
    <row r="1942" spans="2:12">
      <c r="B1942" s="159"/>
      <c r="C1942" s="159"/>
      <c r="D1942" s="159"/>
      <c r="E1942" s="159"/>
      <c r="F1942" s="159"/>
      <c r="G1942" s="159"/>
      <c r="H1942" s="159"/>
      <c r="I1942" s="159"/>
      <c r="J1942" s="159"/>
      <c r="K1942" s="159"/>
      <c r="L1942" s="159"/>
    </row>
    <row r="1943" spans="2:12">
      <c r="B1943" s="159"/>
      <c r="C1943" s="159"/>
      <c r="D1943" s="159"/>
      <c r="E1943" s="159"/>
      <c r="F1943" s="159"/>
      <c r="G1943" s="159"/>
      <c r="H1943" s="159"/>
      <c r="I1943" s="159"/>
      <c r="J1943" s="159"/>
      <c r="K1943" s="159"/>
      <c r="L1943" s="159"/>
    </row>
    <row r="1944" spans="2:12">
      <c r="B1944" s="159"/>
      <c r="C1944" s="159"/>
      <c r="D1944" s="159"/>
      <c r="E1944" s="159"/>
      <c r="F1944" s="159"/>
      <c r="G1944" s="159"/>
      <c r="H1944" s="159"/>
      <c r="I1944" s="159"/>
      <c r="J1944" s="159"/>
      <c r="K1944" s="159"/>
      <c r="L1944" s="159"/>
    </row>
    <row r="1945" spans="2:12">
      <c r="B1945" s="159"/>
      <c r="C1945" s="159"/>
      <c r="D1945" s="159"/>
      <c r="E1945" s="159"/>
      <c r="F1945" s="159"/>
      <c r="G1945" s="159"/>
      <c r="H1945" s="159"/>
      <c r="I1945" s="159"/>
      <c r="J1945" s="159"/>
      <c r="K1945" s="159"/>
      <c r="L1945" s="159"/>
    </row>
    <row r="1946" spans="2:12">
      <c r="B1946" s="159"/>
      <c r="C1946" s="159"/>
      <c r="D1946" s="159"/>
      <c r="E1946" s="159"/>
      <c r="F1946" s="159"/>
      <c r="G1946" s="159"/>
      <c r="H1946" s="159"/>
      <c r="I1946" s="159"/>
      <c r="J1946" s="159"/>
      <c r="K1946" s="159"/>
      <c r="L1946" s="159"/>
    </row>
    <row r="1947" spans="2:12">
      <c r="B1947" s="159"/>
      <c r="C1947" s="159"/>
      <c r="D1947" s="159"/>
      <c r="E1947" s="159"/>
      <c r="F1947" s="159"/>
      <c r="G1947" s="159"/>
      <c r="H1947" s="159"/>
      <c r="I1947" s="159"/>
      <c r="J1947" s="159"/>
      <c r="K1947" s="159"/>
      <c r="L1947" s="159"/>
    </row>
    <row r="1948" spans="2:12">
      <c r="B1948" s="159"/>
      <c r="C1948" s="159"/>
      <c r="D1948" s="159"/>
      <c r="E1948" s="159"/>
      <c r="F1948" s="159"/>
      <c r="G1948" s="159"/>
      <c r="H1948" s="159"/>
      <c r="I1948" s="159"/>
      <c r="J1948" s="159"/>
      <c r="K1948" s="159"/>
      <c r="L1948" s="159"/>
    </row>
    <row r="1949" spans="2:12">
      <c r="B1949" s="159"/>
      <c r="C1949" s="159"/>
      <c r="D1949" s="159"/>
      <c r="E1949" s="159"/>
      <c r="F1949" s="159"/>
      <c r="G1949" s="159"/>
      <c r="H1949" s="159"/>
      <c r="I1949" s="159"/>
      <c r="J1949" s="159"/>
      <c r="K1949" s="159"/>
      <c r="L1949" s="159"/>
    </row>
    <row r="1950" spans="2:12">
      <c r="B1950" s="159"/>
      <c r="C1950" s="159"/>
      <c r="D1950" s="159"/>
      <c r="E1950" s="159"/>
      <c r="F1950" s="159"/>
      <c r="G1950" s="159"/>
      <c r="H1950" s="159"/>
      <c r="I1950" s="159"/>
      <c r="J1950" s="159"/>
      <c r="K1950" s="159"/>
      <c r="L1950" s="159"/>
    </row>
    <row r="1951" spans="2:12">
      <c r="B1951" s="159"/>
      <c r="C1951" s="159"/>
      <c r="D1951" s="159"/>
      <c r="E1951" s="159"/>
      <c r="F1951" s="159"/>
      <c r="G1951" s="159"/>
      <c r="H1951" s="159"/>
      <c r="I1951" s="159"/>
      <c r="J1951" s="159"/>
      <c r="K1951" s="159"/>
      <c r="L1951" s="159"/>
    </row>
    <row r="1952" spans="2:12">
      <c r="B1952" s="159"/>
      <c r="C1952" s="159"/>
      <c r="D1952" s="159"/>
      <c r="E1952" s="159"/>
      <c r="F1952" s="159"/>
      <c r="G1952" s="159"/>
      <c r="H1952" s="159"/>
      <c r="I1952" s="159"/>
      <c r="J1952" s="159"/>
      <c r="K1952" s="159"/>
      <c r="L1952" s="159"/>
    </row>
    <row r="1953" spans="2:12">
      <c r="B1953" s="159"/>
      <c r="C1953" s="159"/>
      <c r="D1953" s="159"/>
      <c r="E1953" s="159"/>
      <c r="F1953" s="159"/>
      <c r="G1953" s="159"/>
      <c r="H1953" s="159"/>
      <c r="I1953" s="159"/>
      <c r="J1953" s="159"/>
      <c r="K1953" s="159"/>
      <c r="L1953" s="159"/>
    </row>
    <row r="1954" spans="2:12">
      <c r="B1954" s="159"/>
      <c r="C1954" s="159"/>
      <c r="D1954" s="159"/>
      <c r="E1954" s="159"/>
      <c r="F1954" s="159"/>
      <c r="G1954" s="159"/>
      <c r="H1954" s="159"/>
      <c r="I1954" s="159"/>
      <c r="J1954" s="159"/>
      <c r="K1954" s="159"/>
      <c r="L1954" s="159"/>
    </row>
    <row r="1955" spans="2:12">
      <c r="B1955" s="159"/>
      <c r="C1955" s="159"/>
      <c r="D1955" s="159"/>
      <c r="E1955" s="159"/>
      <c r="F1955" s="159"/>
      <c r="G1955" s="159"/>
      <c r="H1955" s="159"/>
      <c r="I1955" s="159"/>
      <c r="J1955" s="159"/>
      <c r="K1955" s="159"/>
      <c r="L1955" s="159"/>
    </row>
    <row r="1956" spans="2:12">
      <c r="B1956" s="159"/>
      <c r="C1956" s="159"/>
      <c r="D1956" s="159"/>
      <c r="E1956" s="159"/>
      <c r="F1956" s="159"/>
      <c r="G1956" s="159"/>
      <c r="H1956" s="159"/>
      <c r="I1956" s="159"/>
      <c r="J1956" s="159"/>
      <c r="K1956" s="159"/>
      <c r="L1956" s="159"/>
    </row>
    <row r="1957" spans="2:12">
      <c r="B1957" s="159"/>
      <c r="C1957" s="159"/>
      <c r="D1957" s="159"/>
      <c r="E1957" s="159"/>
      <c r="F1957" s="159"/>
      <c r="G1957" s="159"/>
      <c r="H1957" s="159"/>
      <c r="I1957" s="159"/>
      <c r="J1957" s="159"/>
      <c r="K1957" s="159"/>
      <c r="L1957" s="159"/>
    </row>
    <row r="1958" spans="2:12">
      <c r="B1958" s="159"/>
      <c r="C1958" s="159"/>
      <c r="D1958" s="159"/>
      <c r="E1958" s="159"/>
      <c r="F1958" s="159"/>
      <c r="G1958" s="159"/>
      <c r="H1958" s="159"/>
      <c r="I1958" s="159"/>
      <c r="J1958" s="159"/>
      <c r="K1958" s="159"/>
      <c r="L1958" s="159"/>
    </row>
    <row r="1959" spans="2:12">
      <c r="B1959" s="159"/>
      <c r="C1959" s="159"/>
      <c r="D1959" s="159"/>
      <c r="E1959" s="159"/>
      <c r="F1959" s="159"/>
      <c r="G1959" s="159"/>
      <c r="H1959" s="159"/>
      <c r="I1959" s="159"/>
      <c r="J1959" s="159"/>
      <c r="K1959" s="159"/>
      <c r="L1959" s="159"/>
    </row>
    <row r="1960" spans="2:12">
      <c r="B1960" s="159"/>
      <c r="C1960" s="159"/>
      <c r="D1960" s="159"/>
      <c r="E1960" s="159"/>
      <c r="F1960" s="159"/>
      <c r="G1960" s="159"/>
      <c r="H1960" s="159"/>
      <c r="I1960" s="159"/>
      <c r="J1960" s="159"/>
      <c r="K1960" s="159"/>
      <c r="L1960" s="159"/>
    </row>
    <row r="1961" spans="2:12">
      <c r="B1961" s="159"/>
      <c r="C1961" s="159"/>
      <c r="D1961" s="159"/>
      <c r="E1961" s="159"/>
      <c r="F1961" s="159"/>
      <c r="G1961" s="159"/>
      <c r="H1961" s="159"/>
      <c r="I1961" s="159"/>
      <c r="J1961" s="159"/>
      <c r="K1961" s="159"/>
      <c r="L1961" s="159"/>
    </row>
    <row r="1962" spans="2:12">
      <c r="B1962" s="159"/>
      <c r="C1962" s="159"/>
      <c r="D1962" s="159"/>
      <c r="E1962" s="159"/>
      <c r="F1962" s="159"/>
      <c r="G1962" s="159"/>
      <c r="H1962" s="159"/>
      <c r="I1962" s="159"/>
      <c r="J1962" s="159"/>
      <c r="K1962" s="159"/>
      <c r="L1962" s="159"/>
    </row>
    <row r="1963" spans="2:12">
      <c r="B1963" s="159"/>
      <c r="C1963" s="159"/>
      <c r="D1963" s="159"/>
      <c r="E1963" s="159"/>
      <c r="F1963" s="159"/>
      <c r="G1963" s="159"/>
      <c r="H1963" s="159"/>
      <c r="I1963" s="159"/>
      <c r="J1963" s="159"/>
      <c r="K1963" s="159"/>
      <c r="L1963" s="159"/>
    </row>
    <row r="1964" spans="2:12">
      <c r="B1964" s="159"/>
      <c r="C1964" s="159"/>
      <c r="D1964" s="159"/>
      <c r="E1964" s="159"/>
      <c r="F1964" s="159"/>
      <c r="G1964" s="159"/>
      <c r="H1964" s="159"/>
      <c r="I1964" s="159"/>
      <c r="J1964" s="159"/>
      <c r="K1964" s="159"/>
      <c r="L1964" s="159"/>
    </row>
    <row r="1965" spans="2:12">
      <c r="B1965" s="159"/>
      <c r="C1965" s="159"/>
      <c r="D1965" s="159"/>
      <c r="E1965" s="159"/>
      <c r="F1965" s="159"/>
      <c r="G1965" s="159"/>
      <c r="H1965" s="159"/>
      <c r="I1965" s="159"/>
      <c r="J1965" s="159"/>
      <c r="K1965" s="159"/>
      <c r="L1965" s="159"/>
    </row>
    <row r="1966" spans="2:12">
      <c r="B1966" s="159"/>
      <c r="C1966" s="159"/>
      <c r="D1966" s="159"/>
      <c r="E1966" s="159"/>
      <c r="F1966" s="159"/>
      <c r="G1966" s="159"/>
      <c r="H1966" s="159"/>
      <c r="I1966" s="159"/>
      <c r="J1966" s="159"/>
      <c r="K1966" s="159"/>
      <c r="L1966" s="159"/>
    </row>
    <row r="1967" spans="2:12">
      <c r="B1967" s="159"/>
      <c r="C1967" s="159"/>
      <c r="D1967" s="159"/>
      <c r="E1967" s="159"/>
      <c r="F1967" s="159"/>
      <c r="G1967" s="159"/>
      <c r="H1967" s="159"/>
      <c r="I1967" s="159"/>
      <c r="J1967" s="159"/>
      <c r="K1967" s="159"/>
      <c r="L1967" s="159"/>
    </row>
    <row r="1968" spans="2:12">
      <c r="B1968" s="159"/>
      <c r="C1968" s="159"/>
      <c r="D1968" s="159"/>
      <c r="E1968" s="159"/>
      <c r="F1968" s="159"/>
      <c r="G1968" s="159"/>
      <c r="H1968" s="159"/>
      <c r="I1968" s="159"/>
      <c r="J1968" s="159"/>
      <c r="K1968" s="159"/>
      <c r="L1968" s="159"/>
    </row>
    <row r="1969" spans="2:12">
      <c r="B1969" s="159"/>
      <c r="C1969" s="159"/>
      <c r="D1969" s="159"/>
      <c r="E1969" s="159"/>
      <c r="F1969" s="159"/>
      <c r="G1969" s="159"/>
      <c r="H1969" s="159"/>
      <c r="I1969" s="159"/>
      <c r="J1969" s="159"/>
      <c r="K1969" s="159"/>
      <c r="L1969" s="159"/>
    </row>
    <row r="1970" spans="2:12">
      <c r="B1970" s="159"/>
      <c r="C1970" s="159"/>
      <c r="D1970" s="159"/>
      <c r="E1970" s="159"/>
      <c r="F1970" s="159"/>
      <c r="G1970" s="159"/>
      <c r="H1970" s="159"/>
      <c r="I1970" s="159"/>
      <c r="J1970" s="159"/>
      <c r="K1970" s="159"/>
      <c r="L1970" s="159"/>
    </row>
    <row r="1971" spans="2:12">
      <c r="B1971" s="159"/>
      <c r="C1971" s="159"/>
      <c r="D1971" s="159"/>
      <c r="E1971" s="159"/>
      <c r="F1971" s="159"/>
      <c r="G1971" s="159"/>
      <c r="H1971" s="159"/>
      <c r="I1971" s="159"/>
      <c r="J1971" s="159"/>
      <c r="K1971" s="159"/>
      <c r="L1971" s="159"/>
    </row>
    <row r="1972" spans="2:12">
      <c r="B1972" s="159"/>
      <c r="C1972" s="159"/>
      <c r="D1972" s="159"/>
      <c r="E1972" s="159"/>
      <c r="F1972" s="159"/>
      <c r="G1972" s="159"/>
      <c r="H1972" s="159"/>
      <c r="I1972" s="159"/>
      <c r="J1972" s="159"/>
      <c r="K1972" s="159"/>
      <c r="L1972" s="159"/>
    </row>
    <row r="1973" spans="2:12">
      <c r="B1973" s="159"/>
      <c r="C1973" s="159"/>
      <c r="D1973" s="159"/>
      <c r="E1973" s="159"/>
      <c r="F1973" s="159"/>
      <c r="G1973" s="159"/>
      <c r="H1973" s="159"/>
      <c r="I1973" s="159"/>
      <c r="J1973" s="159"/>
      <c r="K1973" s="159"/>
      <c r="L1973" s="159"/>
    </row>
    <row r="1974" spans="2:12">
      <c r="B1974" s="159"/>
      <c r="C1974" s="159"/>
      <c r="D1974" s="159"/>
      <c r="E1974" s="159"/>
      <c r="F1974" s="159"/>
      <c r="G1974" s="159"/>
      <c r="H1974" s="159"/>
      <c r="I1974" s="159"/>
      <c r="J1974" s="159"/>
      <c r="K1974" s="159"/>
      <c r="L1974" s="159"/>
    </row>
    <row r="1975" spans="2:12">
      <c r="B1975" s="159"/>
      <c r="C1975" s="159"/>
      <c r="D1975" s="159"/>
      <c r="E1975" s="159"/>
      <c r="F1975" s="159"/>
      <c r="G1975" s="159"/>
      <c r="H1975" s="159"/>
      <c r="I1975" s="159"/>
      <c r="J1975" s="159"/>
      <c r="K1975" s="159"/>
      <c r="L1975" s="159"/>
    </row>
    <row r="1976" spans="2:12">
      <c r="B1976" s="159"/>
      <c r="C1976" s="159"/>
      <c r="D1976" s="159"/>
      <c r="E1976" s="159"/>
      <c r="F1976" s="159"/>
      <c r="G1976" s="159"/>
      <c r="H1976" s="159"/>
      <c r="I1976" s="159"/>
      <c r="J1976" s="159"/>
      <c r="K1976" s="159"/>
      <c r="L1976" s="159"/>
    </row>
    <row r="1977" spans="2:12">
      <c r="B1977" s="159"/>
      <c r="C1977" s="159"/>
      <c r="D1977" s="159"/>
      <c r="E1977" s="159"/>
      <c r="F1977" s="159"/>
      <c r="G1977" s="159"/>
      <c r="H1977" s="159"/>
      <c r="I1977" s="159"/>
      <c r="J1977" s="159"/>
      <c r="K1977" s="159"/>
      <c r="L1977" s="159"/>
    </row>
    <row r="1978" spans="2:12">
      <c r="B1978" s="159"/>
      <c r="C1978" s="159"/>
      <c r="D1978" s="159"/>
      <c r="E1978" s="159"/>
      <c r="F1978" s="159"/>
      <c r="G1978" s="159"/>
      <c r="H1978" s="159"/>
      <c r="I1978" s="159"/>
      <c r="J1978" s="159"/>
      <c r="K1978" s="159"/>
      <c r="L1978" s="159"/>
    </row>
    <row r="1979" spans="2:12">
      <c r="B1979" s="159"/>
      <c r="C1979" s="159"/>
      <c r="D1979" s="159"/>
      <c r="E1979" s="159"/>
      <c r="F1979" s="159"/>
      <c r="G1979" s="159"/>
      <c r="H1979" s="159"/>
      <c r="I1979" s="159"/>
      <c r="J1979" s="159"/>
      <c r="K1979" s="159"/>
      <c r="L1979" s="159"/>
    </row>
    <row r="1980" spans="2:12">
      <c r="B1980" s="159"/>
      <c r="C1980" s="159"/>
      <c r="D1980" s="159"/>
      <c r="E1980" s="159"/>
      <c r="F1980" s="159"/>
      <c r="G1980" s="159"/>
      <c r="H1980" s="159"/>
      <c r="I1980" s="159"/>
      <c r="J1980" s="159"/>
      <c r="K1980" s="159"/>
      <c r="L1980" s="159"/>
    </row>
    <row r="1981" spans="2:12">
      <c r="B1981" s="159"/>
      <c r="C1981" s="159"/>
      <c r="D1981" s="159"/>
      <c r="E1981" s="159"/>
      <c r="F1981" s="159"/>
      <c r="G1981" s="159"/>
      <c r="H1981" s="159"/>
      <c r="I1981" s="159"/>
      <c r="J1981" s="159"/>
      <c r="K1981" s="159"/>
      <c r="L1981" s="159"/>
    </row>
    <row r="1982" spans="2:12">
      <c r="B1982" s="159"/>
      <c r="C1982" s="159"/>
      <c r="D1982" s="159"/>
      <c r="E1982" s="159"/>
      <c r="F1982" s="159"/>
      <c r="G1982" s="159"/>
      <c r="H1982" s="159"/>
      <c r="I1982" s="159"/>
      <c r="J1982" s="159"/>
      <c r="K1982" s="159"/>
      <c r="L1982" s="159"/>
    </row>
    <row r="1983" spans="2:12">
      <c r="B1983" s="159"/>
      <c r="C1983" s="159"/>
      <c r="D1983" s="159"/>
      <c r="E1983" s="159"/>
      <c r="F1983" s="159"/>
      <c r="G1983" s="159"/>
      <c r="H1983" s="159"/>
      <c r="I1983" s="159"/>
      <c r="J1983" s="159"/>
      <c r="K1983" s="159"/>
      <c r="L1983" s="159"/>
    </row>
    <row r="1984" spans="2:12">
      <c r="B1984" s="159"/>
      <c r="C1984" s="159"/>
      <c r="D1984" s="159"/>
      <c r="E1984" s="159"/>
      <c r="F1984" s="159"/>
      <c r="G1984" s="159"/>
      <c r="H1984" s="159"/>
      <c r="I1984" s="159"/>
      <c r="J1984" s="159"/>
      <c r="K1984" s="159"/>
      <c r="L1984" s="159"/>
    </row>
    <row r="1985" spans="2:12">
      <c r="B1985" s="159"/>
      <c r="C1985" s="159"/>
      <c r="D1985" s="159"/>
      <c r="E1985" s="159"/>
      <c r="F1985" s="159"/>
      <c r="G1985" s="159"/>
      <c r="H1985" s="159"/>
      <c r="I1985" s="159"/>
      <c r="J1985" s="159"/>
      <c r="K1985" s="159"/>
      <c r="L1985" s="159"/>
    </row>
    <row r="1986" spans="2:12">
      <c r="B1986" s="159"/>
      <c r="C1986" s="159"/>
      <c r="D1986" s="159"/>
      <c r="E1986" s="159"/>
      <c r="F1986" s="159"/>
      <c r="G1986" s="159"/>
      <c r="H1986" s="159"/>
      <c r="I1986" s="159"/>
      <c r="J1986" s="159"/>
      <c r="K1986" s="159"/>
      <c r="L1986" s="159"/>
    </row>
    <row r="1987" spans="2:12">
      <c r="B1987" s="159"/>
      <c r="C1987" s="159"/>
      <c r="D1987" s="159"/>
      <c r="E1987" s="159"/>
      <c r="F1987" s="159"/>
      <c r="G1987" s="159"/>
      <c r="H1987" s="159"/>
      <c r="I1987" s="159"/>
      <c r="J1987" s="159"/>
      <c r="K1987" s="159"/>
      <c r="L1987" s="159"/>
    </row>
    <row r="1988" spans="2:12">
      <c r="B1988" s="159"/>
      <c r="C1988" s="159"/>
      <c r="D1988" s="159"/>
      <c r="E1988" s="159"/>
      <c r="F1988" s="159"/>
      <c r="G1988" s="159"/>
      <c r="H1988" s="159"/>
      <c r="I1988" s="159"/>
      <c r="J1988" s="159"/>
      <c r="K1988" s="159"/>
      <c r="L1988" s="159"/>
    </row>
    <row r="1989" spans="2:12">
      <c r="B1989" s="159"/>
      <c r="C1989" s="159"/>
      <c r="D1989" s="159"/>
      <c r="E1989" s="159"/>
      <c r="F1989" s="159"/>
      <c r="G1989" s="159"/>
      <c r="H1989" s="159"/>
      <c r="I1989" s="159"/>
      <c r="J1989" s="159"/>
      <c r="K1989" s="159"/>
      <c r="L1989" s="159"/>
    </row>
    <row r="1990" spans="2:12">
      <c r="B1990" s="159"/>
      <c r="C1990" s="159"/>
      <c r="D1990" s="159"/>
      <c r="E1990" s="159"/>
      <c r="F1990" s="159"/>
      <c r="G1990" s="159"/>
      <c r="H1990" s="159"/>
      <c r="I1990" s="159"/>
      <c r="J1990" s="159"/>
      <c r="K1990" s="159"/>
      <c r="L1990" s="159"/>
    </row>
    <row r="1991" spans="2:12">
      <c r="B1991" s="159"/>
      <c r="C1991" s="159"/>
      <c r="D1991" s="159"/>
      <c r="E1991" s="159"/>
      <c r="F1991" s="159"/>
      <c r="G1991" s="159"/>
      <c r="H1991" s="159"/>
      <c r="I1991" s="159"/>
      <c r="J1991" s="159"/>
      <c r="K1991" s="159"/>
      <c r="L1991" s="159"/>
    </row>
    <row r="1992" spans="2:12">
      <c r="B1992" s="159"/>
      <c r="C1992" s="159"/>
      <c r="D1992" s="159"/>
      <c r="E1992" s="159"/>
      <c r="F1992" s="159"/>
      <c r="G1992" s="159"/>
      <c r="H1992" s="159"/>
      <c r="I1992" s="159"/>
      <c r="J1992" s="159"/>
      <c r="K1992" s="159"/>
      <c r="L1992" s="159"/>
    </row>
    <row r="1993" spans="2:12">
      <c r="B1993" s="159"/>
      <c r="C1993" s="159"/>
      <c r="D1993" s="159"/>
      <c r="E1993" s="159"/>
      <c r="F1993" s="159"/>
      <c r="G1993" s="159"/>
      <c r="H1993" s="159"/>
      <c r="I1993" s="159"/>
      <c r="J1993" s="159"/>
      <c r="K1993" s="159"/>
      <c r="L1993" s="159"/>
    </row>
    <row r="1994" spans="2:12">
      <c r="B1994" s="159"/>
      <c r="C1994" s="159"/>
      <c r="D1994" s="159"/>
      <c r="E1994" s="159"/>
      <c r="F1994" s="159"/>
      <c r="G1994" s="159"/>
      <c r="H1994" s="159"/>
      <c r="I1994" s="159"/>
      <c r="J1994" s="159"/>
      <c r="K1994" s="159"/>
      <c r="L1994" s="159"/>
    </row>
    <row r="1995" spans="2:12">
      <c r="B1995" s="159"/>
      <c r="C1995" s="159"/>
      <c r="D1995" s="159"/>
      <c r="E1995" s="159"/>
      <c r="F1995" s="159"/>
      <c r="G1995" s="159"/>
      <c r="H1995" s="159"/>
      <c r="I1995" s="159"/>
      <c r="J1995" s="159"/>
      <c r="K1995" s="159"/>
      <c r="L1995" s="159"/>
    </row>
    <row r="1996" spans="2:12">
      <c r="B1996" s="159"/>
      <c r="C1996" s="159"/>
      <c r="D1996" s="159"/>
      <c r="E1996" s="159"/>
      <c r="F1996" s="159"/>
      <c r="G1996" s="159"/>
      <c r="H1996" s="159"/>
      <c r="I1996" s="159"/>
      <c r="J1996" s="159"/>
      <c r="K1996" s="159"/>
      <c r="L1996" s="159"/>
    </row>
    <row r="1997" spans="2:12">
      <c r="B1997" s="159"/>
      <c r="C1997" s="159"/>
      <c r="D1997" s="159"/>
      <c r="E1997" s="159"/>
      <c r="F1997" s="159"/>
      <c r="G1997" s="159"/>
      <c r="H1997" s="159"/>
      <c r="I1997" s="159"/>
      <c r="J1997" s="159"/>
      <c r="K1997" s="159"/>
      <c r="L1997" s="159"/>
    </row>
    <row r="1998" spans="2:12">
      <c r="B1998" s="159"/>
      <c r="C1998" s="159"/>
      <c r="D1998" s="159"/>
      <c r="E1998" s="159"/>
      <c r="F1998" s="159"/>
      <c r="G1998" s="159"/>
      <c r="H1998" s="159"/>
      <c r="I1998" s="159"/>
      <c r="J1998" s="159"/>
      <c r="K1998" s="159"/>
      <c r="L1998" s="159"/>
    </row>
    <row r="1999" spans="2:12">
      <c r="B1999" s="159"/>
      <c r="C1999" s="159"/>
      <c r="D1999" s="159"/>
      <c r="E1999" s="159"/>
      <c r="F1999" s="159"/>
      <c r="G1999" s="159"/>
      <c r="H1999" s="159"/>
      <c r="I1999" s="159"/>
      <c r="J1999" s="159"/>
      <c r="K1999" s="159"/>
      <c r="L1999" s="159"/>
    </row>
    <row r="2000" spans="2:12">
      <c r="B2000" s="159"/>
      <c r="C2000" s="159"/>
      <c r="D2000" s="159"/>
      <c r="E2000" s="159"/>
      <c r="F2000" s="159"/>
      <c r="G2000" s="159"/>
      <c r="H2000" s="159"/>
      <c r="I2000" s="159"/>
      <c r="J2000" s="159"/>
      <c r="K2000" s="159"/>
      <c r="L2000" s="159"/>
    </row>
    <row r="2001" spans="2:12">
      <c r="B2001" s="159"/>
      <c r="C2001" s="159"/>
      <c r="D2001" s="159"/>
      <c r="E2001" s="159"/>
      <c r="F2001" s="159"/>
      <c r="G2001" s="159"/>
      <c r="H2001" s="159"/>
      <c r="I2001" s="159"/>
      <c r="J2001" s="159"/>
      <c r="K2001" s="159"/>
      <c r="L2001" s="159"/>
    </row>
    <row r="2002" spans="2:12">
      <c r="B2002" s="159"/>
      <c r="C2002" s="159"/>
      <c r="D2002" s="159"/>
      <c r="E2002" s="159"/>
      <c r="F2002" s="159"/>
      <c r="G2002" s="159"/>
      <c r="H2002" s="159"/>
      <c r="I2002" s="159"/>
      <c r="J2002" s="159"/>
      <c r="K2002" s="159"/>
      <c r="L2002" s="159"/>
    </row>
    <row r="2003" spans="2:12">
      <c r="B2003" s="159"/>
      <c r="C2003" s="159"/>
      <c r="D2003" s="159"/>
      <c r="E2003" s="159"/>
      <c r="F2003" s="159"/>
      <c r="G2003" s="159"/>
      <c r="H2003" s="159"/>
      <c r="I2003" s="159"/>
      <c r="J2003" s="159"/>
      <c r="K2003" s="159"/>
      <c r="L2003" s="159"/>
    </row>
    <row r="2004" spans="2:12">
      <c r="B2004" s="159"/>
      <c r="C2004" s="159"/>
      <c r="D2004" s="159"/>
      <c r="E2004" s="159"/>
      <c r="F2004" s="159"/>
      <c r="G2004" s="159"/>
      <c r="H2004" s="159"/>
      <c r="I2004" s="159"/>
      <c r="J2004" s="159"/>
      <c r="K2004" s="159"/>
      <c r="L2004" s="159"/>
    </row>
    <row r="2005" spans="2:12">
      <c r="B2005" s="159"/>
      <c r="C2005" s="159"/>
      <c r="D2005" s="159"/>
      <c r="E2005" s="159"/>
      <c r="F2005" s="159"/>
      <c r="G2005" s="159"/>
      <c r="H2005" s="159"/>
      <c r="I2005" s="159"/>
      <c r="J2005" s="159"/>
      <c r="K2005" s="159"/>
      <c r="L2005" s="159"/>
    </row>
    <row r="2006" spans="2:12">
      <c r="B2006" s="159"/>
      <c r="C2006" s="159"/>
      <c r="D2006" s="159"/>
      <c r="E2006" s="159"/>
      <c r="F2006" s="159"/>
      <c r="G2006" s="159"/>
      <c r="H2006" s="159"/>
      <c r="I2006" s="159"/>
      <c r="J2006" s="159"/>
      <c r="K2006" s="159"/>
      <c r="L2006" s="159"/>
    </row>
    <row r="2007" spans="2:12">
      <c r="B2007" s="159"/>
      <c r="C2007" s="159"/>
      <c r="D2007" s="159"/>
      <c r="E2007" s="159"/>
      <c r="F2007" s="159"/>
      <c r="G2007" s="159"/>
      <c r="H2007" s="159"/>
      <c r="I2007" s="159"/>
      <c r="J2007" s="159"/>
      <c r="K2007" s="159"/>
      <c r="L2007" s="159"/>
    </row>
    <row r="2008" spans="2:12">
      <c r="B2008" s="159"/>
      <c r="C2008" s="159"/>
      <c r="D2008" s="159"/>
      <c r="E2008" s="159"/>
      <c r="F2008" s="159"/>
      <c r="G2008" s="159"/>
      <c r="H2008" s="159"/>
      <c r="I2008" s="159"/>
      <c r="J2008" s="159"/>
      <c r="K2008" s="159"/>
      <c r="L2008" s="159"/>
    </row>
    <row r="2009" spans="2:12">
      <c r="B2009" s="159"/>
      <c r="C2009" s="159"/>
      <c r="D2009" s="159"/>
      <c r="E2009" s="159"/>
      <c r="F2009" s="159"/>
      <c r="G2009" s="159"/>
      <c r="H2009" s="159"/>
      <c r="I2009" s="159"/>
      <c r="J2009" s="159"/>
      <c r="K2009" s="159"/>
      <c r="L2009" s="159"/>
    </row>
    <row r="2010" spans="2:12">
      <c r="B2010" s="159"/>
      <c r="C2010" s="159"/>
      <c r="D2010" s="159"/>
      <c r="E2010" s="159"/>
      <c r="F2010" s="159"/>
      <c r="G2010" s="159"/>
      <c r="H2010" s="159"/>
      <c r="I2010" s="159"/>
      <c r="J2010" s="159"/>
      <c r="K2010" s="159"/>
      <c r="L2010" s="159"/>
    </row>
    <row r="2011" spans="2:12">
      <c r="B2011" s="159"/>
      <c r="C2011" s="159"/>
      <c r="D2011" s="159"/>
      <c r="E2011" s="159"/>
      <c r="F2011" s="159"/>
      <c r="G2011" s="159"/>
      <c r="H2011" s="159"/>
      <c r="I2011" s="159"/>
      <c r="J2011" s="159"/>
      <c r="K2011" s="159"/>
      <c r="L2011" s="159"/>
    </row>
    <row r="2012" spans="2:12">
      <c r="B2012" s="159"/>
      <c r="C2012" s="159"/>
      <c r="D2012" s="159"/>
      <c r="E2012" s="159"/>
      <c r="F2012" s="159"/>
      <c r="G2012" s="159"/>
      <c r="H2012" s="159"/>
      <c r="I2012" s="159"/>
      <c r="J2012" s="159"/>
      <c r="K2012" s="159"/>
      <c r="L2012" s="159"/>
    </row>
    <row r="2013" spans="2:12">
      <c r="B2013" s="159"/>
      <c r="C2013" s="159"/>
      <c r="D2013" s="159"/>
      <c r="E2013" s="159"/>
      <c r="F2013" s="159"/>
      <c r="G2013" s="159"/>
      <c r="H2013" s="159"/>
      <c r="I2013" s="159"/>
      <c r="J2013" s="159"/>
      <c r="K2013" s="159"/>
      <c r="L2013" s="159"/>
    </row>
    <row r="2014" spans="2:12">
      <c r="B2014" s="159"/>
      <c r="C2014" s="159"/>
      <c r="D2014" s="159"/>
      <c r="E2014" s="159"/>
      <c r="F2014" s="159"/>
      <c r="G2014" s="159"/>
      <c r="H2014" s="159"/>
      <c r="I2014" s="159"/>
      <c r="J2014" s="159"/>
      <c r="K2014" s="159"/>
      <c r="L2014" s="159"/>
    </row>
    <row r="2015" spans="2:12">
      <c r="B2015" s="159"/>
      <c r="C2015" s="159"/>
      <c r="D2015" s="159"/>
      <c r="E2015" s="159"/>
      <c r="F2015" s="159"/>
      <c r="G2015" s="159"/>
      <c r="H2015" s="159"/>
      <c r="I2015" s="159"/>
      <c r="J2015" s="159"/>
      <c r="K2015" s="159"/>
      <c r="L2015" s="159"/>
    </row>
    <row r="2016" spans="2:12">
      <c r="B2016" s="159"/>
      <c r="C2016" s="159"/>
      <c r="D2016" s="159"/>
      <c r="E2016" s="159"/>
      <c r="F2016" s="159"/>
      <c r="G2016" s="159"/>
      <c r="H2016" s="159"/>
      <c r="I2016" s="159"/>
      <c r="J2016" s="159"/>
      <c r="K2016" s="159"/>
      <c r="L2016" s="159"/>
    </row>
    <row r="2017" spans="2:12">
      <c r="B2017" s="159"/>
      <c r="C2017" s="159"/>
      <c r="D2017" s="159"/>
      <c r="E2017" s="159"/>
      <c r="F2017" s="159"/>
      <c r="G2017" s="159"/>
      <c r="H2017" s="159"/>
      <c r="I2017" s="159"/>
      <c r="J2017" s="159"/>
      <c r="K2017" s="159"/>
      <c r="L2017" s="159"/>
    </row>
    <row r="2018" spans="2:12">
      <c r="B2018" s="159"/>
      <c r="C2018" s="159"/>
      <c r="D2018" s="159"/>
      <c r="E2018" s="159"/>
      <c r="F2018" s="159"/>
      <c r="G2018" s="159"/>
      <c r="H2018" s="159"/>
      <c r="I2018" s="159"/>
      <c r="J2018" s="159"/>
      <c r="K2018" s="159"/>
      <c r="L2018" s="159"/>
    </row>
    <row r="2019" spans="2:12">
      <c r="B2019" s="159"/>
      <c r="C2019" s="159"/>
      <c r="D2019" s="159"/>
      <c r="E2019" s="159"/>
      <c r="F2019" s="159"/>
      <c r="G2019" s="159"/>
      <c r="H2019" s="159"/>
      <c r="I2019" s="159"/>
      <c r="J2019" s="159"/>
      <c r="K2019" s="159"/>
      <c r="L2019" s="159"/>
    </row>
    <row r="2020" spans="2:12">
      <c r="B2020" s="159"/>
      <c r="C2020" s="159"/>
      <c r="D2020" s="159"/>
      <c r="E2020" s="159"/>
      <c r="F2020" s="159"/>
      <c r="G2020" s="159"/>
      <c r="H2020" s="159"/>
      <c r="I2020" s="159"/>
      <c r="J2020" s="159"/>
      <c r="K2020" s="159"/>
      <c r="L2020" s="159"/>
    </row>
    <row r="2021" spans="2:12">
      <c r="B2021" s="159"/>
      <c r="C2021" s="159"/>
      <c r="D2021" s="159"/>
      <c r="E2021" s="159"/>
      <c r="F2021" s="159"/>
      <c r="G2021" s="159"/>
      <c r="H2021" s="159"/>
      <c r="I2021" s="159"/>
      <c r="J2021" s="159"/>
      <c r="K2021" s="159"/>
      <c r="L2021" s="159"/>
    </row>
    <row r="2022" spans="2:12">
      <c r="B2022" s="159"/>
      <c r="C2022" s="159"/>
      <c r="D2022" s="159"/>
      <c r="E2022" s="159"/>
      <c r="F2022" s="159"/>
      <c r="G2022" s="159"/>
      <c r="H2022" s="159"/>
      <c r="I2022" s="159"/>
      <c r="J2022" s="159"/>
      <c r="K2022" s="159"/>
      <c r="L2022" s="159"/>
    </row>
    <row r="2023" spans="2:12">
      <c r="B2023" s="159"/>
      <c r="C2023" s="159"/>
      <c r="D2023" s="159"/>
      <c r="E2023" s="159"/>
      <c r="F2023" s="159"/>
      <c r="G2023" s="159"/>
      <c r="H2023" s="159"/>
      <c r="I2023" s="159"/>
      <c r="J2023" s="159"/>
      <c r="K2023" s="159"/>
      <c r="L2023" s="159"/>
    </row>
    <row r="2024" spans="2:12">
      <c r="B2024" s="159"/>
      <c r="C2024" s="159"/>
      <c r="D2024" s="159"/>
      <c r="E2024" s="159"/>
      <c r="F2024" s="159"/>
      <c r="G2024" s="159"/>
      <c r="H2024" s="159"/>
      <c r="I2024" s="159"/>
      <c r="J2024" s="159"/>
      <c r="K2024" s="159"/>
      <c r="L2024" s="159"/>
    </row>
    <row r="2025" spans="2:12">
      <c r="B2025" s="159"/>
      <c r="C2025" s="159"/>
      <c r="D2025" s="159"/>
      <c r="E2025" s="159"/>
      <c r="F2025" s="159"/>
      <c r="G2025" s="159"/>
      <c r="H2025" s="159"/>
      <c r="I2025" s="159"/>
      <c r="J2025" s="159"/>
      <c r="K2025" s="159"/>
      <c r="L2025" s="159"/>
    </row>
    <row r="2026" spans="2:12">
      <c r="B2026" s="159"/>
      <c r="C2026" s="159"/>
      <c r="D2026" s="159"/>
      <c r="E2026" s="159"/>
      <c r="F2026" s="159"/>
      <c r="G2026" s="159"/>
      <c r="H2026" s="159"/>
      <c r="I2026" s="159"/>
      <c r="J2026" s="159"/>
      <c r="K2026" s="159"/>
      <c r="L2026" s="159"/>
    </row>
    <row r="2027" spans="2:12">
      <c r="B2027" s="159"/>
      <c r="C2027" s="159"/>
      <c r="D2027" s="159"/>
      <c r="E2027" s="159"/>
      <c r="F2027" s="159"/>
      <c r="G2027" s="159"/>
      <c r="H2027" s="159"/>
      <c r="I2027" s="159"/>
      <c r="J2027" s="159"/>
      <c r="K2027" s="159"/>
      <c r="L2027" s="159"/>
    </row>
    <row r="2028" spans="2:12">
      <c r="B2028" s="159"/>
      <c r="C2028" s="159"/>
      <c r="D2028" s="159"/>
      <c r="E2028" s="159"/>
      <c r="F2028" s="159"/>
      <c r="G2028" s="159"/>
      <c r="H2028" s="159"/>
      <c r="I2028" s="159"/>
      <c r="J2028" s="159"/>
      <c r="K2028" s="159"/>
      <c r="L2028" s="159"/>
    </row>
    <row r="2029" spans="2:12">
      <c r="B2029" s="159"/>
      <c r="C2029" s="159"/>
      <c r="D2029" s="159"/>
      <c r="E2029" s="159"/>
      <c r="F2029" s="159"/>
      <c r="G2029" s="159"/>
      <c r="H2029" s="159"/>
      <c r="I2029" s="159"/>
      <c r="J2029" s="159"/>
      <c r="K2029" s="159"/>
      <c r="L2029" s="159"/>
    </row>
    <row r="2030" spans="2:12">
      <c r="B2030" s="159"/>
      <c r="C2030" s="159"/>
      <c r="D2030" s="159"/>
      <c r="E2030" s="159"/>
      <c r="F2030" s="159"/>
      <c r="G2030" s="159"/>
      <c r="H2030" s="159"/>
      <c r="I2030" s="159"/>
      <c r="J2030" s="159"/>
      <c r="K2030" s="159"/>
      <c r="L2030" s="159"/>
    </row>
    <row r="2031" spans="2:12">
      <c r="B2031" s="159"/>
      <c r="C2031" s="159"/>
      <c r="D2031" s="159"/>
      <c r="E2031" s="159"/>
      <c r="F2031" s="159"/>
      <c r="G2031" s="159"/>
      <c r="H2031" s="159"/>
      <c r="I2031" s="159"/>
      <c r="J2031" s="159"/>
      <c r="K2031" s="159"/>
      <c r="L2031" s="159"/>
    </row>
    <row r="2032" spans="2:12">
      <c r="B2032" s="159"/>
      <c r="C2032" s="159"/>
      <c r="D2032" s="159"/>
      <c r="E2032" s="159"/>
      <c r="F2032" s="159"/>
      <c r="G2032" s="159"/>
      <c r="H2032" s="159"/>
      <c r="I2032" s="159"/>
      <c r="J2032" s="159"/>
      <c r="K2032" s="159"/>
      <c r="L2032" s="159"/>
    </row>
    <row r="2033" spans="2:12">
      <c r="B2033" s="159"/>
      <c r="C2033" s="159"/>
      <c r="D2033" s="159"/>
      <c r="E2033" s="159"/>
      <c r="F2033" s="159"/>
      <c r="G2033" s="159"/>
      <c r="H2033" s="159"/>
      <c r="I2033" s="159"/>
      <c r="J2033" s="159"/>
      <c r="K2033" s="159"/>
      <c r="L2033" s="159"/>
    </row>
    <row r="2034" spans="2:12">
      <c r="B2034" s="159"/>
      <c r="C2034" s="159"/>
      <c r="D2034" s="159"/>
      <c r="E2034" s="159"/>
      <c r="F2034" s="159"/>
      <c r="G2034" s="159"/>
      <c r="H2034" s="159"/>
      <c r="I2034" s="159"/>
      <c r="J2034" s="159"/>
      <c r="K2034" s="159"/>
      <c r="L2034" s="159"/>
    </row>
    <row r="2035" spans="2:12">
      <c r="B2035" s="159"/>
      <c r="C2035" s="159"/>
      <c r="D2035" s="159"/>
      <c r="E2035" s="159"/>
      <c r="F2035" s="159"/>
      <c r="G2035" s="159"/>
      <c r="H2035" s="159"/>
      <c r="I2035" s="159"/>
      <c r="J2035" s="159"/>
      <c r="K2035" s="159"/>
      <c r="L2035" s="159"/>
    </row>
    <row r="2036" spans="2:12">
      <c r="B2036" s="159"/>
      <c r="C2036" s="159"/>
      <c r="D2036" s="159"/>
      <c r="E2036" s="159"/>
      <c r="F2036" s="159"/>
      <c r="G2036" s="159"/>
      <c r="H2036" s="159"/>
      <c r="I2036" s="159"/>
      <c r="J2036" s="159"/>
      <c r="K2036" s="159"/>
      <c r="L2036" s="159"/>
    </row>
    <row r="2037" spans="2:12">
      <c r="B2037" s="159"/>
      <c r="C2037" s="159"/>
      <c r="D2037" s="159"/>
      <c r="E2037" s="159"/>
      <c r="F2037" s="159"/>
      <c r="G2037" s="159"/>
      <c r="H2037" s="159"/>
      <c r="I2037" s="159"/>
      <c r="J2037" s="159"/>
      <c r="K2037" s="159"/>
      <c r="L2037" s="159"/>
    </row>
    <row r="2038" spans="2:12">
      <c r="B2038" s="159"/>
      <c r="C2038" s="159"/>
      <c r="D2038" s="159"/>
      <c r="E2038" s="159"/>
      <c r="F2038" s="159"/>
      <c r="G2038" s="159"/>
      <c r="H2038" s="159"/>
      <c r="I2038" s="159"/>
      <c r="J2038" s="159"/>
      <c r="K2038" s="159"/>
      <c r="L2038" s="159"/>
    </row>
    <row r="2039" spans="2:12">
      <c r="B2039" s="159"/>
      <c r="C2039" s="159"/>
      <c r="D2039" s="159"/>
      <c r="E2039" s="159"/>
      <c r="F2039" s="159"/>
      <c r="G2039" s="159"/>
      <c r="H2039" s="159"/>
      <c r="I2039" s="159"/>
      <c r="J2039" s="159"/>
      <c r="K2039" s="159"/>
      <c r="L2039" s="159"/>
    </row>
    <row r="2040" spans="2:12">
      <c r="B2040" s="159"/>
      <c r="C2040" s="159"/>
      <c r="D2040" s="159"/>
      <c r="E2040" s="159"/>
      <c r="F2040" s="159"/>
      <c r="G2040" s="159"/>
      <c r="H2040" s="159"/>
      <c r="I2040" s="159"/>
      <c r="J2040" s="159"/>
      <c r="K2040" s="159"/>
      <c r="L2040" s="159"/>
    </row>
    <row r="2041" spans="2:12">
      <c r="B2041" s="159"/>
      <c r="C2041" s="159"/>
      <c r="D2041" s="159"/>
      <c r="E2041" s="159"/>
      <c r="F2041" s="159"/>
      <c r="G2041" s="159"/>
      <c r="H2041" s="159"/>
      <c r="I2041" s="159"/>
      <c r="J2041" s="159"/>
      <c r="K2041" s="159"/>
      <c r="L2041" s="159"/>
    </row>
    <row r="2042" spans="2:12">
      <c r="B2042" s="159"/>
      <c r="C2042" s="159"/>
      <c r="D2042" s="159"/>
      <c r="E2042" s="159"/>
      <c r="F2042" s="159"/>
      <c r="G2042" s="159"/>
      <c r="H2042" s="159"/>
      <c r="I2042" s="159"/>
      <c r="J2042" s="159"/>
      <c r="K2042" s="159"/>
      <c r="L2042" s="159"/>
    </row>
    <row r="2043" spans="2:12">
      <c r="B2043" s="159"/>
      <c r="C2043" s="159"/>
      <c r="D2043" s="159"/>
      <c r="E2043" s="159"/>
      <c r="F2043" s="159"/>
      <c r="G2043" s="159"/>
      <c r="H2043" s="159"/>
      <c r="I2043" s="159"/>
      <c r="J2043" s="159"/>
      <c r="K2043" s="159"/>
      <c r="L2043" s="159"/>
    </row>
    <row r="2044" spans="2:12">
      <c r="B2044" s="159"/>
      <c r="C2044" s="159"/>
      <c r="D2044" s="159"/>
      <c r="E2044" s="159"/>
      <c r="F2044" s="159"/>
      <c r="G2044" s="159"/>
      <c r="H2044" s="159"/>
      <c r="I2044" s="159"/>
      <c r="J2044" s="159"/>
      <c r="K2044" s="159"/>
      <c r="L2044" s="159"/>
    </row>
    <row r="2045" spans="2:12">
      <c r="B2045" s="159"/>
      <c r="C2045" s="159"/>
      <c r="D2045" s="159"/>
      <c r="E2045" s="159"/>
      <c r="F2045" s="159"/>
      <c r="G2045" s="159"/>
      <c r="H2045" s="159"/>
      <c r="I2045" s="159"/>
      <c r="J2045" s="159"/>
      <c r="K2045" s="159"/>
      <c r="L2045" s="159"/>
    </row>
    <row r="2046" spans="2:12">
      <c r="B2046" s="159"/>
      <c r="C2046" s="159"/>
      <c r="D2046" s="159"/>
      <c r="E2046" s="159"/>
      <c r="F2046" s="159"/>
      <c r="G2046" s="159"/>
      <c r="H2046" s="159"/>
      <c r="I2046" s="159"/>
      <c r="J2046" s="159"/>
      <c r="K2046" s="159"/>
      <c r="L2046" s="159"/>
    </row>
    <row r="2047" spans="2:12">
      <c r="B2047" s="159"/>
      <c r="C2047" s="159"/>
      <c r="D2047" s="159"/>
      <c r="E2047" s="159"/>
      <c r="F2047" s="159"/>
      <c r="G2047" s="159"/>
      <c r="H2047" s="159"/>
      <c r="I2047" s="159"/>
      <c r="J2047" s="159"/>
      <c r="K2047" s="159"/>
      <c r="L2047" s="159"/>
    </row>
    <row r="2048" spans="2:12">
      <c r="B2048" s="159"/>
      <c r="C2048" s="159"/>
      <c r="D2048" s="159"/>
      <c r="E2048" s="159"/>
      <c r="F2048" s="159"/>
      <c r="G2048" s="159"/>
      <c r="H2048" s="159"/>
      <c r="I2048" s="159"/>
      <c r="J2048" s="159"/>
      <c r="K2048" s="159"/>
      <c r="L2048" s="159"/>
    </row>
    <row r="2049" spans="2:12">
      <c r="B2049" s="159"/>
      <c r="C2049" s="159"/>
      <c r="D2049" s="159"/>
      <c r="E2049" s="159"/>
      <c r="F2049" s="159"/>
      <c r="G2049" s="159"/>
      <c r="H2049" s="159"/>
      <c r="I2049" s="159"/>
      <c r="J2049" s="159"/>
      <c r="K2049" s="159"/>
      <c r="L2049" s="159"/>
    </row>
    <row r="2050" spans="2:12">
      <c r="B2050" s="159"/>
      <c r="C2050" s="159"/>
      <c r="D2050" s="159"/>
      <c r="E2050" s="159"/>
      <c r="F2050" s="159"/>
      <c r="G2050" s="159"/>
      <c r="H2050" s="159"/>
      <c r="I2050" s="159"/>
      <c r="J2050" s="159"/>
      <c r="K2050" s="159"/>
      <c r="L2050" s="159"/>
    </row>
    <row r="2051" spans="2:12">
      <c r="B2051" s="159"/>
      <c r="C2051" s="159"/>
      <c r="D2051" s="159"/>
      <c r="E2051" s="159"/>
      <c r="F2051" s="159"/>
      <c r="G2051" s="159"/>
      <c r="H2051" s="159"/>
      <c r="I2051" s="159"/>
      <c r="J2051" s="159"/>
      <c r="K2051" s="159"/>
      <c r="L2051" s="159"/>
    </row>
    <row r="2052" spans="2:12">
      <c r="B2052" s="159"/>
      <c r="C2052" s="159"/>
      <c r="D2052" s="159"/>
      <c r="E2052" s="159"/>
      <c r="F2052" s="159"/>
      <c r="G2052" s="159"/>
      <c r="H2052" s="159"/>
      <c r="I2052" s="159"/>
      <c r="J2052" s="159"/>
      <c r="K2052" s="159"/>
      <c r="L2052" s="159"/>
    </row>
    <row r="2053" spans="2:12">
      <c r="B2053" s="159"/>
      <c r="C2053" s="159"/>
      <c r="D2053" s="159"/>
      <c r="E2053" s="159"/>
      <c r="F2053" s="159"/>
      <c r="G2053" s="159"/>
      <c r="H2053" s="159"/>
      <c r="I2053" s="159"/>
      <c r="J2053" s="159"/>
      <c r="K2053" s="159"/>
      <c r="L2053" s="159"/>
    </row>
    <row r="2054" spans="2:12">
      <c r="B2054" s="159"/>
      <c r="C2054" s="159"/>
      <c r="D2054" s="159"/>
      <c r="E2054" s="159"/>
      <c r="F2054" s="159"/>
      <c r="G2054" s="159"/>
      <c r="H2054" s="159"/>
      <c r="I2054" s="159"/>
      <c r="J2054" s="159"/>
      <c r="K2054" s="159"/>
      <c r="L2054" s="159"/>
    </row>
    <row r="2055" spans="2:12">
      <c r="B2055" s="159"/>
      <c r="C2055" s="159"/>
      <c r="D2055" s="159"/>
      <c r="E2055" s="159"/>
      <c r="F2055" s="159"/>
      <c r="G2055" s="159"/>
      <c r="H2055" s="159"/>
      <c r="I2055" s="159"/>
      <c r="J2055" s="159"/>
      <c r="K2055" s="159"/>
      <c r="L2055" s="159"/>
    </row>
    <row r="2056" spans="2:12">
      <c r="B2056" s="159"/>
      <c r="C2056" s="159"/>
      <c r="D2056" s="159"/>
      <c r="E2056" s="159"/>
      <c r="F2056" s="159"/>
      <c r="G2056" s="159"/>
      <c r="H2056" s="159"/>
      <c r="I2056" s="159"/>
      <c r="J2056" s="159"/>
      <c r="K2056" s="159"/>
      <c r="L2056" s="159"/>
    </row>
    <row r="2057" spans="2:12">
      <c r="B2057" s="159"/>
      <c r="C2057" s="159"/>
      <c r="D2057" s="159"/>
      <c r="E2057" s="159"/>
      <c r="F2057" s="159"/>
      <c r="G2057" s="159"/>
      <c r="H2057" s="159"/>
      <c r="I2057" s="159"/>
      <c r="J2057" s="159"/>
      <c r="K2057" s="159"/>
      <c r="L2057" s="159"/>
    </row>
    <row r="2058" spans="2:12">
      <c r="B2058" s="159"/>
      <c r="C2058" s="159"/>
      <c r="D2058" s="159"/>
      <c r="E2058" s="159"/>
      <c r="F2058" s="159"/>
      <c r="G2058" s="159"/>
      <c r="H2058" s="159"/>
      <c r="I2058" s="159"/>
      <c r="J2058" s="159"/>
      <c r="K2058" s="159"/>
      <c r="L2058" s="159"/>
    </row>
    <row r="2059" spans="2:12">
      <c r="B2059" s="159"/>
      <c r="C2059" s="159"/>
      <c r="D2059" s="159"/>
      <c r="E2059" s="159"/>
      <c r="F2059" s="159"/>
      <c r="G2059" s="159"/>
      <c r="H2059" s="159"/>
      <c r="I2059" s="159"/>
      <c r="J2059" s="159"/>
      <c r="K2059" s="159"/>
      <c r="L2059" s="159"/>
    </row>
    <row r="2060" spans="2:12">
      <c r="B2060" s="159"/>
      <c r="C2060" s="159"/>
      <c r="D2060" s="159"/>
      <c r="E2060" s="159"/>
      <c r="F2060" s="159"/>
      <c r="G2060" s="159"/>
      <c r="H2060" s="159"/>
      <c r="I2060" s="159"/>
      <c r="J2060" s="159"/>
      <c r="K2060" s="159"/>
      <c r="L2060" s="159"/>
    </row>
    <row r="2061" spans="2:12">
      <c r="B2061" s="159"/>
      <c r="C2061" s="159"/>
      <c r="D2061" s="159"/>
      <c r="E2061" s="159"/>
      <c r="F2061" s="159"/>
      <c r="G2061" s="159"/>
      <c r="H2061" s="159"/>
      <c r="I2061" s="159"/>
      <c r="J2061" s="159"/>
      <c r="K2061" s="159"/>
      <c r="L2061" s="159"/>
    </row>
    <row r="2062" spans="2:12">
      <c r="B2062" s="159"/>
      <c r="C2062" s="159"/>
      <c r="D2062" s="159"/>
      <c r="E2062" s="159"/>
      <c r="F2062" s="159"/>
      <c r="G2062" s="159"/>
      <c r="H2062" s="159"/>
      <c r="I2062" s="159"/>
      <c r="J2062" s="159"/>
      <c r="K2062" s="159"/>
      <c r="L2062" s="159"/>
    </row>
    <row r="2063" spans="2:12">
      <c r="B2063" s="159"/>
      <c r="C2063" s="159"/>
      <c r="D2063" s="159"/>
      <c r="E2063" s="159"/>
      <c r="F2063" s="159"/>
      <c r="G2063" s="159"/>
      <c r="H2063" s="159"/>
      <c r="I2063" s="159"/>
      <c r="J2063" s="159"/>
      <c r="K2063" s="159"/>
      <c r="L2063" s="159"/>
    </row>
    <row r="2064" spans="2:12">
      <c r="B2064" s="159"/>
      <c r="C2064" s="159"/>
      <c r="D2064" s="159"/>
      <c r="E2064" s="159"/>
      <c r="F2064" s="159"/>
      <c r="G2064" s="159"/>
      <c r="H2064" s="159"/>
      <c r="I2064" s="159"/>
      <c r="J2064" s="159"/>
      <c r="K2064" s="159"/>
      <c r="L2064" s="159"/>
    </row>
    <row r="2065" spans="2:12">
      <c r="B2065" s="159"/>
      <c r="C2065" s="159"/>
      <c r="D2065" s="159"/>
      <c r="E2065" s="159"/>
      <c r="F2065" s="159"/>
      <c r="G2065" s="159"/>
      <c r="H2065" s="159"/>
      <c r="I2065" s="159"/>
      <c r="J2065" s="159"/>
      <c r="K2065" s="159"/>
      <c r="L2065" s="159"/>
    </row>
    <row r="2066" spans="2:12">
      <c r="B2066" s="159"/>
      <c r="C2066" s="159"/>
      <c r="D2066" s="159"/>
      <c r="E2066" s="159"/>
      <c r="F2066" s="159"/>
      <c r="G2066" s="159"/>
      <c r="H2066" s="159"/>
      <c r="I2066" s="159"/>
      <c r="J2066" s="159"/>
      <c r="K2066" s="159"/>
      <c r="L2066" s="159"/>
    </row>
    <row r="2067" spans="2:12">
      <c r="B2067" s="159"/>
      <c r="C2067" s="159"/>
      <c r="D2067" s="159"/>
      <c r="E2067" s="159"/>
      <c r="F2067" s="159"/>
      <c r="G2067" s="159"/>
      <c r="H2067" s="159"/>
      <c r="I2067" s="159"/>
      <c r="J2067" s="159"/>
      <c r="K2067" s="159"/>
      <c r="L2067" s="159"/>
    </row>
    <row r="2068" spans="2:12">
      <c r="B2068" s="159"/>
      <c r="C2068" s="159"/>
      <c r="D2068" s="159"/>
      <c r="E2068" s="159"/>
      <c r="F2068" s="159"/>
      <c r="G2068" s="159"/>
      <c r="H2068" s="159"/>
      <c r="I2068" s="159"/>
      <c r="J2068" s="159"/>
      <c r="K2068" s="159"/>
      <c r="L2068" s="159"/>
    </row>
    <row r="2069" spans="2:12">
      <c r="B2069" s="159"/>
      <c r="C2069" s="159"/>
      <c r="D2069" s="159"/>
      <c r="E2069" s="159"/>
      <c r="F2069" s="159"/>
      <c r="G2069" s="159"/>
      <c r="H2069" s="159"/>
      <c r="I2069" s="159"/>
      <c r="J2069" s="159"/>
      <c r="K2069" s="159"/>
      <c r="L2069" s="159"/>
    </row>
    <row r="2070" spans="2:12">
      <c r="B2070" s="159"/>
      <c r="C2070" s="159"/>
      <c r="D2070" s="159"/>
      <c r="E2070" s="159"/>
      <c r="F2070" s="159"/>
      <c r="G2070" s="159"/>
      <c r="H2070" s="159"/>
      <c r="I2070" s="159"/>
      <c r="J2070" s="159"/>
      <c r="K2070" s="159"/>
      <c r="L2070" s="159"/>
    </row>
    <row r="2071" spans="2:12">
      <c r="B2071" s="159"/>
      <c r="C2071" s="159"/>
      <c r="D2071" s="159"/>
      <c r="E2071" s="159"/>
      <c r="F2071" s="159"/>
      <c r="G2071" s="159"/>
      <c r="H2071" s="159"/>
      <c r="I2071" s="159"/>
      <c r="J2071" s="159"/>
      <c r="K2071" s="159"/>
      <c r="L2071" s="159"/>
    </row>
    <row r="2072" spans="2:12">
      <c r="B2072" s="159"/>
      <c r="C2072" s="159"/>
      <c r="D2072" s="159"/>
      <c r="E2072" s="159"/>
      <c r="F2072" s="159"/>
      <c r="G2072" s="159"/>
      <c r="H2072" s="159"/>
      <c r="I2072" s="159"/>
      <c r="J2072" s="159"/>
      <c r="K2072" s="159"/>
      <c r="L2072" s="159"/>
    </row>
    <row r="2073" spans="2:12">
      <c r="B2073" s="159"/>
      <c r="C2073" s="159"/>
      <c r="D2073" s="159"/>
      <c r="E2073" s="159"/>
      <c r="F2073" s="159"/>
      <c r="G2073" s="159"/>
      <c r="H2073" s="159"/>
      <c r="I2073" s="159"/>
      <c r="J2073" s="159"/>
      <c r="K2073" s="159"/>
      <c r="L2073" s="159"/>
    </row>
    <row r="2074" spans="2:12">
      <c r="B2074" s="159"/>
      <c r="C2074" s="159"/>
      <c r="D2074" s="159"/>
      <c r="E2074" s="159"/>
      <c r="F2074" s="159"/>
      <c r="G2074" s="159"/>
      <c r="H2074" s="159"/>
      <c r="I2074" s="159"/>
      <c r="J2074" s="159"/>
      <c r="K2074" s="159"/>
      <c r="L2074" s="159"/>
    </row>
    <row r="2075" spans="2:12">
      <c r="B2075" s="159"/>
      <c r="C2075" s="159"/>
      <c r="D2075" s="159"/>
      <c r="E2075" s="159"/>
      <c r="F2075" s="159"/>
      <c r="G2075" s="159"/>
      <c r="H2075" s="159"/>
      <c r="I2075" s="159"/>
      <c r="J2075" s="159"/>
      <c r="K2075" s="159"/>
      <c r="L2075" s="159"/>
    </row>
    <row r="2076" spans="2:12">
      <c r="B2076" s="159"/>
      <c r="C2076" s="159"/>
      <c r="D2076" s="159"/>
      <c r="E2076" s="159"/>
      <c r="F2076" s="159"/>
      <c r="G2076" s="159"/>
      <c r="H2076" s="159"/>
      <c r="I2076" s="159"/>
      <c r="J2076" s="159"/>
      <c r="K2076" s="159"/>
      <c r="L2076" s="159"/>
    </row>
    <row r="2077" spans="2:12">
      <c r="B2077" s="159"/>
      <c r="C2077" s="159"/>
      <c r="D2077" s="159"/>
      <c r="E2077" s="159"/>
      <c r="F2077" s="159"/>
      <c r="G2077" s="159"/>
      <c r="H2077" s="159"/>
      <c r="I2077" s="159"/>
      <c r="J2077" s="159"/>
      <c r="K2077" s="159"/>
      <c r="L2077" s="159"/>
    </row>
    <row r="2078" spans="2:12">
      <c r="B2078" s="159"/>
      <c r="C2078" s="159"/>
      <c r="D2078" s="159"/>
      <c r="E2078" s="159"/>
      <c r="F2078" s="159"/>
      <c r="G2078" s="159"/>
      <c r="H2078" s="159"/>
      <c r="I2078" s="159"/>
      <c r="J2078" s="159"/>
      <c r="K2078" s="159"/>
      <c r="L2078" s="159"/>
    </row>
    <row r="2079" spans="2:12">
      <c r="B2079" s="159"/>
      <c r="C2079" s="159"/>
      <c r="D2079" s="159"/>
      <c r="E2079" s="159"/>
      <c r="F2079" s="159"/>
      <c r="G2079" s="159"/>
      <c r="H2079" s="159"/>
      <c r="I2079" s="159"/>
      <c r="J2079" s="159"/>
      <c r="K2079" s="159"/>
      <c r="L2079" s="159"/>
    </row>
    <row r="2080" spans="2:12">
      <c r="B2080" s="159"/>
      <c r="C2080" s="159"/>
      <c r="D2080" s="159"/>
      <c r="E2080" s="159"/>
      <c r="F2080" s="159"/>
      <c r="G2080" s="159"/>
      <c r="H2080" s="159"/>
      <c r="I2080" s="159"/>
      <c r="J2080" s="159"/>
      <c r="K2080" s="159"/>
      <c r="L2080" s="159"/>
    </row>
    <row r="2081" spans="2:12">
      <c r="B2081" s="159"/>
      <c r="C2081" s="159"/>
      <c r="D2081" s="159"/>
      <c r="E2081" s="159"/>
      <c r="F2081" s="159"/>
      <c r="G2081" s="159"/>
      <c r="H2081" s="159"/>
      <c r="I2081" s="159"/>
      <c r="J2081" s="159"/>
      <c r="K2081" s="159"/>
      <c r="L2081" s="159"/>
    </row>
    <row r="2082" spans="2:12">
      <c r="B2082" s="159"/>
      <c r="C2082" s="159"/>
      <c r="D2082" s="159"/>
      <c r="E2082" s="159"/>
      <c r="F2082" s="159"/>
      <c r="G2082" s="159"/>
      <c r="H2082" s="159"/>
      <c r="I2082" s="159"/>
      <c r="J2082" s="159"/>
      <c r="K2082" s="159"/>
      <c r="L2082" s="159"/>
    </row>
    <row r="2083" spans="2:12">
      <c r="B2083" s="159"/>
      <c r="C2083" s="159"/>
      <c r="D2083" s="159"/>
      <c r="E2083" s="159"/>
      <c r="F2083" s="159"/>
      <c r="G2083" s="159"/>
      <c r="H2083" s="159"/>
      <c r="I2083" s="159"/>
      <c r="J2083" s="159"/>
      <c r="K2083" s="159"/>
      <c r="L2083" s="159"/>
    </row>
    <row r="2084" spans="2:12">
      <c r="B2084" s="159"/>
      <c r="C2084" s="159"/>
      <c r="D2084" s="159"/>
      <c r="E2084" s="159"/>
      <c r="F2084" s="159"/>
      <c r="G2084" s="159"/>
      <c r="H2084" s="159"/>
      <c r="I2084" s="159"/>
      <c r="J2084" s="159"/>
      <c r="K2084" s="159"/>
      <c r="L2084" s="159"/>
    </row>
    <row r="2085" spans="2:12">
      <c r="B2085" s="159"/>
      <c r="C2085" s="159"/>
      <c r="D2085" s="159"/>
      <c r="E2085" s="159"/>
      <c r="F2085" s="159"/>
      <c r="G2085" s="159"/>
      <c r="H2085" s="159"/>
      <c r="I2085" s="159"/>
      <c r="J2085" s="159"/>
      <c r="K2085" s="159"/>
      <c r="L2085" s="159"/>
    </row>
    <row r="2086" spans="2:12">
      <c r="B2086" s="159"/>
      <c r="C2086" s="159"/>
      <c r="D2086" s="159"/>
      <c r="E2086" s="159"/>
      <c r="F2086" s="159"/>
      <c r="G2086" s="159"/>
      <c r="H2086" s="159"/>
      <c r="I2086" s="159"/>
      <c r="J2086" s="159"/>
      <c r="K2086" s="159"/>
      <c r="L2086" s="159"/>
    </row>
    <row r="2087" spans="2:12">
      <c r="B2087" s="159"/>
      <c r="C2087" s="159"/>
      <c r="D2087" s="159"/>
      <c r="E2087" s="159"/>
      <c r="F2087" s="159"/>
      <c r="G2087" s="159"/>
      <c r="H2087" s="159"/>
      <c r="I2087" s="159"/>
      <c r="J2087" s="159"/>
      <c r="K2087" s="159"/>
      <c r="L2087" s="159"/>
    </row>
    <row r="2088" spans="2:12">
      <c r="B2088" s="159"/>
      <c r="C2088" s="159"/>
      <c r="D2088" s="159"/>
      <c r="E2088" s="159"/>
      <c r="F2088" s="159"/>
      <c r="G2088" s="159"/>
      <c r="H2088" s="159"/>
      <c r="I2088" s="159"/>
      <c r="J2088" s="159"/>
      <c r="K2088" s="159"/>
      <c r="L2088" s="159"/>
    </row>
    <row r="2089" spans="2:12">
      <c r="B2089" s="159"/>
      <c r="C2089" s="159"/>
      <c r="D2089" s="159"/>
      <c r="E2089" s="159"/>
      <c r="F2089" s="159"/>
      <c r="G2089" s="159"/>
      <c r="H2089" s="159"/>
      <c r="I2089" s="159"/>
      <c r="J2089" s="159"/>
      <c r="K2089" s="159"/>
      <c r="L2089" s="159"/>
    </row>
    <row r="2090" spans="2:12">
      <c r="B2090" s="159"/>
      <c r="C2090" s="159"/>
      <c r="D2090" s="159"/>
      <c r="E2090" s="159"/>
      <c r="F2090" s="159"/>
      <c r="G2090" s="159"/>
      <c r="H2090" s="159"/>
      <c r="I2090" s="159"/>
      <c r="J2090" s="159"/>
      <c r="K2090" s="159"/>
      <c r="L2090" s="159"/>
    </row>
    <row r="2091" spans="2:12">
      <c r="B2091" s="159"/>
      <c r="C2091" s="159"/>
      <c r="D2091" s="159"/>
      <c r="E2091" s="159"/>
      <c r="F2091" s="159"/>
      <c r="G2091" s="159"/>
      <c r="H2091" s="159"/>
      <c r="I2091" s="159"/>
      <c r="J2091" s="159"/>
      <c r="K2091" s="159"/>
      <c r="L2091" s="159"/>
    </row>
    <row r="2092" spans="2:12">
      <c r="B2092" s="159"/>
      <c r="C2092" s="159"/>
      <c r="D2092" s="159"/>
      <c r="E2092" s="159"/>
      <c r="F2092" s="159"/>
      <c r="G2092" s="159"/>
      <c r="H2092" s="159"/>
      <c r="I2092" s="159"/>
      <c r="J2092" s="159"/>
      <c r="K2092" s="159"/>
      <c r="L2092" s="159"/>
    </row>
    <row r="2093" spans="2:12">
      <c r="B2093" s="159"/>
      <c r="C2093" s="159"/>
      <c r="D2093" s="159"/>
      <c r="E2093" s="159"/>
      <c r="F2093" s="159"/>
      <c r="G2093" s="159"/>
      <c r="H2093" s="159"/>
      <c r="I2093" s="159"/>
      <c r="J2093" s="159"/>
      <c r="K2093" s="159"/>
      <c r="L2093" s="159"/>
    </row>
    <row r="2094" spans="2:12">
      <c r="B2094" s="159"/>
      <c r="C2094" s="159"/>
      <c r="D2094" s="159"/>
      <c r="E2094" s="159"/>
      <c r="F2094" s="159"/>
      <c r="G2094" s="159"/>
      <c r="H2094" s="159"/>
      <c r="I2094" s="159"/>
      <c r="J2094" s="159"/>
      <c r="K2094" s="159"/>
      <c r="L2094" s="159"/>
    </row>
    <row r="2095" spans="2:12">
      <c r="B2095" s="159"/>
      <c r="C2095" s="159"/>
      <c r="D2095" s="159"/>
      <c r="E2095" s="159"/>
      <c r="F2095" s="159"/>
      <c r="G2095" s="159"/>
      <c r="H2095" s="159"/>
      <c r="I2095" s="159"/>
      <c r="J2095" s="159"/>
      <c r="K2095" s="159"/>
      <c r="L2095" s="159"/>
    </row>
    <row r="2096" spans="2:12">
      <c r="B2096" s="159"/>
      <c r="C2096" s="159"/>
      <c r="D2096" s="159"/>
      <c r="E2096" s="159"/>
      <c r="F2096" s="159"/>
      <c r="G2096" s="159"/>
      <c r="H2096" s="159"/>
      <c r="I2096" s="159"/>
      <c r="J2096" s="159"/>
      <c r="K2096" s="159"/>
      <c r="L2096" s="159"/>
    </row>
    <row r="2097" spans="2:12">
      <c r="B2097" s="159"/>
      <c r="C2097" s="159"/>
      <c r="D2097" s="159"/>
      <c r="E2097" s="159"/>
      <c r="F2097" s="159"/>
      <c r="G2097" s="159"/>
      <c r="H2097" s="159"/>
      <c r="I2097" s="159"/>
      <c r="J2097" s="159"/>
      <c r="K2097" s="159"/>
      <c r="L2097" s="159"/>
    </row>
    <row r="2098" spans="2:12">
      <c r="B2098" s="159"/>
      <c r="C2098" s="159"/>
      <c r="D2098" s="159"/>
      <c r="E2098" s="159"/>
      <c r="F2098" s="159"/>
      <c r="G2098" s="159"/>
      <c r="H2098" s="159"/>
      <c r="I2098" s="159"/>
      <c r="J2098" s="159"/>
      <c r="K2098" s="159"/>
      <c r="L2098" s="159"/>
    </row>
    <row r="2099" spans="2:12">
      <c r="B2099" s="159"/>
      <c r="C2099" s="159"/>
      <c r="D2099" s="159"/>
      <c r="E2099" s="159"/>
      <c r="F2099" s="159"/>
      <c r="G2099" s="159"/>
      <c r="H2099" s="159"/>
      <c r="I2099" s="159"/>
      <c r="J2099" s="159"/>
      <c r="K2099" s="159"/>
      <c r="L2099" s="159"/>
    </row>
    <row r="2100" spans="2:12">
      <c r="B2100" s="159"/>
      <c r="C2100" s="159"/>
      <c r="D2100" s="159"/>
      <c r="E2100" s="159"/>
      <c r="F2100" s="159"/>
      <c r="G2100" s="159"/>
      <c r="H2100" s="159"/>
      <c r="I2100" s="159"/>
      <c r="J2100" s="159"/>
      <c r="K2100" s="159"/>
      <c r="L2100" s="159"/>
    </row>
    <row r="2101" spans="2:12">
      <c r="B2101" s="159"/>
      <c r="C2101" s="159"/>
      <c r="D2101" s="159"/>
      <c r="E2101" s="159"/>
      <c r="F2101" s="159"/>
      <c r="G2101" s="159"/>
      <c r="H2101" s="159"/>
      <c r="I2101" s="159"/>
      <c r="J2101" s="159"/>
      <c r="K2101" s="159"/>
      <c r="L2101" s="159"/>
    </row>
    <row r="2102" spans="2:12">
      <c r="B2102" s="159"/>
      <c r="C2102" s="159"/>
      <c r="D2102" s="159"/>
      <c r="E2102" s="159"/>
      <c r="F2102" s="159"/>
      <c r="G2102" s="159"/>
      <c r="H2102" s="159"/>
      <c r="I2102" s="159"/>
      <c r="J2102" s="159"/>
      <c r="K2102" s="159"/>
      <c r="L2102" s="159"/>
    </row>
    <row r="2103" spans="2:12">
      <c r="B2103" s="159"/>
      <c r="C2103" s="159"/>
      <c r="D2103" s="159"/>
      <c r="E2103" s="159"/>
      <c r="F2103" s="159"/>
      <c r="G2103" s="159"/>
      <c r="H2103" s="159"/>
      <c r="I2103" s="159"/>
      <c r="J2103" s="159"/>
      <c r="K2103" s="159"/>
      <c r="L2103" s="159"/>
    </row>
    <row r="2104" spans="2:12">
      <c r="B2104" s="159"/>
      <c r="C2104" s="159"/>
      <c r="D2104" s="159"/>
      <c r="E2104" s="159"/>
      <c r="F2104" s="159"/>
      <c r="G2104" s="159"/>
      <c r="H2104" s="159"/>
      <c r="I2104" s="159"/>
      <c r="J2104" s="159"/>
      <c r="K2104" s="159"/>
      <c r="L2104" s="159"/>
    </row>
    <row r="2105" spans="2:12">
      <c r="B2105" s="159"/>
      <c r="C2105" s="159"/>
      <c r="D2105" s="159"/>
      <c r="E2105" s="159"/>
      <c r="F2105" s="159"/>
      <c r="G2105" s="159"/>
      <c r="H2105" s="159"/>
      <c r="I2105" s="159"/>
      <c r="J2105" s="159"/>
      <c r="K2105" s="159"/>
      <c r="L2105" s="159"/>
    </row>
    <row r="2106" spans="2:12">
      <c r="B2106" s="159"/>
      <c r="C2106" s="159"/>
      <c r="D2106" s="159"/>
      <c r="E2106" s="159"/>
      <c r="F2106" s="159"/>
      <c r="G2106" s="159"/>
      <c r="H2106" s="159"/>
      <c r="I2106" s="159"/>
      <c r="J2106" s="159"/>
      <c r="K2106" s="159"/>
      <c r="L2106" s="159"/>
    </row>
    <row r="2107" spans="2:12">
      <c r="B2107" s="159"/>
      <c r="C2107" s="159"/>
      <c r="D2107" s="159"/>
      <c r="E2107" s="159"/>
      <c r="F2107" s="159"/>
      <c r="G2107" s="159"/>
      <c r="H2107" s="159"/>
      <c r="I2107" s="159"/>
      <c r="J2107" s="159"/>
      <c r="K2107" s="159"/>
      <c r="L2107" s="159"/>
    </row>
    <row r="2108" spans="2:12">
      <c r="B2108" s="159"/>
      <c r="C2108" s="159"/>
      <c r="D2108" s="159"/>
      <c r="E2108" s="159"/>
      <c r="F2108" s="159"/>
      <c r="G2108" s="159"/>
      <c r="H2108" s="159"/>
      <c r="I2108" s="159"/>
      <c r="J2108" s="159"/>
      <c r="K2108" s="159"/>
      <c r="L2108" s="159"/>
    </row>
    <row r="2109" spans="2:12">
      <c r="B2109" s="159"/>
      <c r="C2109" s="159"/>
      <c r="D2109" s="159"/>
      <c r="E2109" s="159"/>
      <c r="F2109" s="159"/>
      <c r="G2109" s="159"/>
      <c r="H2109" s="159"/>
      <c r="I2109" s="159"/>
      <c r="J2109" s="159"/>
      <c r="K2109" s="159"/>
      <c r="L2109" s="159"/>
    </row>
    <row r="2110" spans="2:12">
      <c r="B2110" s="159"/>
      <c r="C2110" s="159"/>
      <c r="D2110" s="159"/>
      <c r="E2110" s="159"/>
      <c r="F2110" s="159"/>
      <c r="G2110" s="159"/>
      <c r="H2110" s="159"/>
      <c r="I2110" s="159"/>
      <c r="J2110" s="159"/>
      <c r="K2110" s="159"/>
      <c r="L2110" s="159"/>
    </row>
    <row r="2111" spans="2:12">
      <c r="B2111" s="159"/>
      <c r="C2111" s="159"/>
      <c r="D2111" s="159"/>
      <c r="E2111" s="159"/>
      <c r="F2111" s="159"/>
      <c r="G2111" s="159"/>
      <c r="H2111" s="159"/>
      <c r="I2111" s="159"/>
      <c r="J2111" s="159"/>
      <c r="K2111" s="159"/>
      <c r="L2111" s="159"/>
    </row>
    <row r="2112" spans="2:12">
      <c r="B2112" s="159"/>
      <c r="C2112" s="159"/>
      <c r="D2112" s="159"/>
      <c r="E2112" s="159"/>
      <c r="F2112" s="159"/>
      <c r="G2112" s="159"/>
      <c r="H2112" s="159"/>
      <c r="I2112" s="159"/>
      <c r="J2112" s="159"/>
      <c r="K2112" s="159"/>
      <c r="L2112" s="159"/>
    </row>
    <row r="2113" spans="2:12">
      <c r="B2113" s="159"/>
      <c r="C2113" s="159"/>
      <c r="D2113" s="159"/>
      <c r="E2113" s="159"/>
      <c r="F2113" s="159"/>
      <c r="G2113" s="159"/>
      <c r="H2113" s="159"/>
      <c r="I2113" s="159"/>
      <c r="J2113" s="159"/>
      <c r="K2113" s="159"/>
      <c r="L2113" s="159"/>
    </row>
    <row r="2114" spans="2:12">
      <c r="B2114" s="159"/>
      <c r="C2114" s="159"/>
      <c r="D2114" s="159"/>
      <c r="E2114" s="159"/>
      <c r="F2114" s="159"/>
      <c r="G2114" s="159"/>
      <c r="H2114" s="159"/>
      <c r="I2114" s="159"/>
      <c r="J2114" s="159"/>
      <c r="K2114" s="159"/>
      <c r="L2114" s="159"/>
    </row>
    <row r="2115" spans="2:12">
      <c r="B2115" s="159"/>
      <c r="C2115" s="159"/>
      <c r="D2115" s="159"/>
      <c r="E2115" s="159"/>
      <c r="F2115" s="159"/>
      <c r="G2115" s="159"/>
      <c r="H2115" s="159"/>
      <c r="I2115" s="159"/>
      <c r="J2115" s="159"/>
      <c r="K2115" s="159"/>
      <c r="L2115" s="159"/>
    </row>
    <row r="2116" spans="2:12">
      <c r="B2116" s="159"/>
      <c r="C2116" s="159"/>
      <c r="D2116" s="159"/>
      <c r="E2116" s="159"/>
      <c r="F2116" s="159"/>
      <c r="G2116" s="159"/>
      <c r="H2116" s="159"/>
      <c r="I2116" s="159"/>
      <c r="J2116" s="159"/>
      <c r="K2116" s="159"/>
      <c r="L2116" s="159"/>
    </row>
    <row r="2117" spans="2:12">
      <c r="B2117" s="159"/>
      <c r="C2117" s="159"/>
      <c r="D2117" s="159"/>
      <c r="E2117" s="159"/>
      <c r="F2117" s="159"/>
      <c r="G2117" s="159"/>
      <c r="H2117" s="159"/>
      <c r="I2117" s="159"/>
      <c r="J2117" s="159"/>
      <c r="K2117" s="159"/>
      <c r="L2117" s="159"/>
    </row>
    <row r="2118" spans="2:12">
      <c r="B2118" s="159"/>
      <c r="C2118" s="159"/>
      <c r="D2118" s="159"/>
      <c r="E2118" s="159"/>
      <c r="F2118" s="159"/>
      <c r="G2118" s="159"/>
      <c r="H2118" s="159"/>
      <c r="I2118" s="159"/>
      <c r="J2118" s="159"/>
      <c r="K2118" s="159"/>
      <c r="L2118" s="159"/>
    </row>
    <row r="2119" spans="2:12">
      <c r="B2119" s="159"/>
      <c r="C2119" s="159"/>
      <c r="D2119" s="159"/>
      <c r="E2119" s="159"/>
      <c r="F2119" s="159"/>
      <c r="G2119" s="159"/>
      <c r="H2119" s="159"/>
      <c r="I2119" s="159"/>
      <c r="J2119" s="159"/>
      <c r="K2119" s="159"/>
      <c r="L2119" s="159"/>
    </row>
    <row r="2120" spans="2:12">
      <c r="B2120" s="159"/>
      <c r="C2120" s="159"/>
      <c r="D2120" s="159"/>
      <c r="E2120" s="159"/>
      <c r="F2120" s="159"/>
      <c r="G2120" s="159"/>
      <c r="H2120" s="159"/>
      <c r="I2120" s="159"/>
      <c r="J2120" s="159"/>
      <c r="K2120" s="159"/>
      <c r="L2120" s="159"/>
    </row>
    <row r="2121" spans="2:12">
      <c r="B2121" s="159"/>
      <c r="C2121" s="159"/>
      <c r="D2121" s="159"/>
      <c r="E2121" s="159"/>
      <c r="F2121" s="159"/>
      <c r="G2121" s="159"/>
      <c r="H2121" s="159"/>
      <c r="I2121" s="159"/>
      <c r="J2121" s="159"/>
      <c r="K2121" s="159"/>
      <c r="L2121" s="159"/>
    </row>
    <row r="2122" spans="2:12">
      <c r="B2122" s="159"/>
      <c r="C2122" s="159"/>
      <c r="D2122" s="159"/>
      <c r="E2122" s="159"/>
      <c r="F2122" s="159"/>
      <c r="G2122" s="159"/>
      <c r="H2122" s="159"/>
      <c r="I2122" s="159"/>
      <c r="J2122" s="159"/>
      <c r="K2122" s="159"/>
      <c r="L2122" s="159"/>
    </row>
    <row r="2123" spans="2:12">
      <c r="B2123" s="159"/>
      <c r="C2123" s="159"/>
      <c r="D2123" s="159"/>
      <c r="E2123" s="159"/>
      <c r="F2123" s="159"/>
      <c r="G2123" s="159"/>
      <c r="H2123" s="159"/>
      <c r="I2123" s="159"/>
      <c r="J2123" s="159"/>
      <c r="K2123" s="159"/>
      <c r="L2123" s="159"/>
    </row>
    <row r="2124" spans="2:12">
      <c r="B2124" s="159"/>
      <c r="C2124" s="159"/>
      <c r="D2124" s="159"/>
      <c r="E2124" s="159"/>
      <c r="F2124" s="159"/>
      <c r="G2124" s="159"/>
      <c r="H2124" s="159"/>
      <c r="I2124" s="159"/>
      <c r="J2124" s="159"/>
      <c r="K2124" s="159"/>
      <c r="L2124" s="159"/>
    </row>
    <row r="2125" spans="2:12">
      <c r="B2125" s="159"/>
      <c r="C2125" s="159"/>
      <c r="D2125" s="159"/>
      <c r="E2125" s="159"/>
      <c r="F2125" s="159"/>
      <c r="G2125" s="159"/>
      <c r="H2125" s="159"/>
      <c r="I2125" s="159"/>
      <c r="J2125" s="159"/>
      <c r="K2125" s="159"/>
      <c r="L2125" s="159"/>
    </row>
    <row r="2126" spans="2:12">
      <c r="B2126" s="159"/>
      <c r="C2126" s="159"/>
      <c r="D2126" s="159"/>
      <c r="E2126" s="159"/>
      <c r="F2126" s="159"/>
      <c r="G2126" s="159"/>
      <c r="H2126" s="159"/>
      <c r="I2126" s="159"/>
      <c r="J2126" s="159"/>
      <c r="K2126" s="159"/>
      <c r="L2126" s="159"/>
    </row>
    <row r="2127" spans="2:12">
      <c r="B2127" s="159"/>
      <c r="C2127" s="159"/>
      <c r="D2127" s="159"/>
      <c r="E2127" s="159"/>
      <c r="F2127" s="159"/>
      <c r="G2127" s="159"/>
      <c r="H2127" s="159"/>
      <c r="I2127" s="159"/>
      <c r="J2127" s="159"/>
      <c r="K2127" s="159"/>
      <c r="L2127" s="159"/>
    </row>
    <row r="2128" spans="2:12">
      <c r="B2128" s="159"/>
      <c r="C2128" s="159"/>
      <c r="D2128" s="159"/>
      <c r="E2128" s="159"/>
      <c r="F2128" s="159"/>
      <c r="G2128" s="159"/>
      <c r="H2128" s="159"/>
      <c r="I2128" s="159"/>
      <c r="J2128" s="159"/>
      <c r="K2128" s="159"/>
      <c r="L2128" s="159"/>
    </row>
    <row r="2129" spans="2:12">
      <c r="B2129" s="159"/>
      <c r="C2129" s="159"/>
      <c r="D2129" s="159"/>
      <c r="E2129" s="159"/>
      <c r="F2129" s="159"/>
      <c r="G2129" s="159"/>
      <c r="H2129" s="159"/>
      <c r="I2129" s="159"/>
      <c r="J2129" s="159"/>
      <c r="K2129" s="159"/>
      <c r="L2129" s="159"/>
    </row>
    <row r="2130" spans="2:12">
      <c r="B2130" s="159"/>
      <c r="C2130" s="159"/>
      <c r="D2130" s="159"/>
      <c r="E2130" s="159"/>
      <c r="F2130" s="159"/>
      <c r="G2130" s="159"/>
      <c r="H2130" s="159"/>
      <c r="I2130" s="159"/>
      <c r="J2130" s="159"/>
      <c r="K2130" s="159"/>
      <c r="L2130" s="159"/>
    </row>
    <row r="2131" spans="2:12">
      <c r="B2131" s="159"/>
      <c r="C2131" s="159"/>
      <c r="D2131" s="159"/>
      <c r="E2131" s="159"/>
      <c r="F2131" s="159"/>
      <c r="G2131" s="159"/>
      <c r="H2131" s="159"/>
      <c r="I2131" s="159"/>
      <c r="J2131" s="159"/>
      <c r="K2131" s="159"/>
      <c r="L2131" s="159"/>
    </row>
    <row r="2132" spans="2:12">
      <c r="B2132" s="159"/>
      <c r="C2132" s="159"/>
      <c r="D2132" s="159"/>
      <c r="E2132" s="159"/>
      <c r="F2132" s="159"/>
      <c r="G2132" s="159"/>
      <c r="H2132" s="159"/>
      <c r="I2132" s="159"/>
      <c r="J2132" s="159"/>
      <c r="K2132" s="159"/>
      <c r="L2132" s="159"/>
    </row>
    <row r="2133" spans="2:12">
      <c r="B2133" s="159"/>
      <c r="C2133" s="159"/>
      <c r="D2133" s="159"/>
      <c r="E2133" s="159"/>
      <c r="F2133" s="159"/>
      <c r="G2133" s="159"/>
      <c r="H2133" s="159"/>
      <c r="I2133" s="159"/>
      <c r="J2133" s="159"/>
      <c r="K2133" s="159"/>
      <c r="L2133" s="159"/>
    </row>
    <row r="2134" spans="2:12">
      <c r="B2134" s="159"/>
      <c r="C2134" s="159"/>
      <c r="D2134" s="159"/>
      <c r="E2134" s="159"/>
      <c r="F2134" s="159"/>
      <c r="G2134" s="159"/>
      <c r="H2134" s="159"/>
      <c r="I2134" s="159"/>
      <c r="J2134" s="159"/>
      <c r="K2134" s="159"/>
      <c r="L2134" s="159"/>
    </row>
    <row r="2135" spans="2:12">
      <c r="B2135" s="159"/>
      <c r="C2135" s="159"/>
      <c r="D2135" s="159"/>
      <c r="E2135" s="159"/>
      <c r="F2135" s="159"/>
      <c r="G2135" s="159"/>
      <c r="H2135" s="159"/>
      <c r="I2135" s="159"/>
      <c r="J2135" s="159"/>
      <c r="K2135" s="159"/>
      <c r="L2135" s="159"/>
    </row>
    <row r="2136" spans="2:12">
      <c r="B2136" s="159"/>
      <c r="C2136" s="159"/>
      <c r="D2136" s="159"/>
      <c r="E2136" s="159"/>
      <c r="F2136" s="159"/>
      <c r="G2136" s="159"/>
      <c r="H2136" s="159"/>
      <c r="I2136" s="159"/>
      <c r="J2136" s="159"/>
      <c r="K2136" s="159"/>
      <c r="L2136" s="159"/>
    </row>
    <row r="2137" spans="2:12">
      <c r="B2137" s="159"/>
      <c r="C2137" s="159"/>
      <c r="D2137" s="159"/>
      <c r="E2137" s="159"/>
      <c r="F2137" s="159"/>
      <c r="G2137" s="159"/>
      <c r="H2137" s="159"/>
      <c r="I2137" s="159"/>
      <c r="J2137" s="159"/>
      <c r="K2137" s="159"/>
      <c r="L2137" s="159"/>
    </row>
    <row r="2138" spans="2:12">
      <c r="B2138" s="159"/>
      <c r="C2138" s="159"/>
      <c r="D2138" s="159"/>
      <c r="E2138" s="159"/>
      <c r="F2138" s="159"/>
      <c r="G2138" s="159"/>
      <c r="H2138" s="159"/>
      <c r="I2138" s="159"/>
      <c r="J2138" s="159"/>
      <c r="K2138" s="159"/>
      <c r="L2138" s="159"/>
    </row>
    <row r="2139" spans="2:12">
      <c r="B2139" s="159"/>
      <c r="C2139" s="159"/>
      <c r="D2139" s="159"/>
      <c r="E2139" s="159"/>
      <c r="F2139" s="159"/>
      <c r="G2139" s="159"/>
      <c r="H2139" s="159"/>
      <c r="I2139" s="159"/>
      <c r="J2139" s="159"/>
      <c r="K2139" s="159"/>
      <c r="L2139" s="159"/>
    </row>
    <row r="2140" spans="2:12">
      <c r="B2140" s="159"/>
      <c r="C2140" s="159"/>
      <c r="D2140" s="159"/>
      <c r="E2140" s="159"/>
      <c r="F2140" s="159"/>
      <c r="G2140" s="159"/>
      <c r="H2140" s="159"/>
      <c r="I2140" s="159"/>
      <c r="J2140" s="159"/>
      <c r="K2140" s="159"/>
      <c r="L2140" s="159"/>
    </row>
    <row r="2141" spans="2:12">
      <c r="B2141" s="159"/>
      <c r="C2141" s="159"/>
      <c r="D2141" s="159"/>
      <c r="E2141" s="159"/>
      <c r="F2141" s="159"/>
      <c r="G2141" s="159"/>
      <c r="H2141" s="159"/>
      <c r="I2141" s="159"/>
      <c r="J2141" s="159"/>
      <c r="K2141" s="159"/>
      <c r="L2141" s="159"/>
    </row>
    <row r="2142" spans="2:12">
      <c r="B2142" s="159"/>
      <c r="C2142" s="159"/>
      <c r="D2142" s="159"/>
      <c r="E2142" s="159"/>
      <c r="F2142" s="159"/>
      <c r="G2142" s="159"/>
      <c r="H2142" s="159"/>
      <c r="I2142" s="159"/>
      <c r="J2142" s="159"/>
      <c r="K2142" s="159"/>
      <c r="L2142" s="159"/>
    </row>
    <row r="2143" spans="2:12">
      <c r="B2143" s="159"/>
      <c r="C2143" s="159"/>
      <c r="D2143" s="159"/>
      <c r="E2143" s="159"/>
      <c r="F2143" s="159"/>
      <c r="G2143" s="159"/>
      <c r="H2143" s="159"/>
      <c r="I2143" s="159"/>
      <c r="J2143" s="159"/>
      <c r="K2143" s="159"/>
      <c r="L2143" s="159"/>
    </row>
    <row r="2144" spans="2:12">
      <c r="B2144" s="159"/>
      <c r="C2144" s="159"/>
      <c r="D2144" s="159"/>
      <c r="E2144" s="159"/>
      <c r="F2144" s="159"/>
      <c r="G2144" s="159"/>
      <c r="H2144" s="159"/>
      <c r="I2144" s="159"/>
      <c r="J2144" s="159"/>
      <c r="K2144" s="159"/>
      <c r="L2144" s="159"/>
    </row>
    <row r="2145" spans="2:12">
      <c r="B2145" s="159"/>
      <c r="C2145" s="159"/>
      <c r="D2145" s="159"/>
      <c r="E2145" s="159"/>
      <c r="F2145" s="159"/>
      <c r="G2145" s="159"/>
      <c r="H2145" s="159"/>
      <c r="I2145" s="159"/>
      <c r="J2145" s="159"/>
      <c r="K2145" s="159"/>
      <c r="L2145" s="159"/>
    </row>
    <row r="2146" spans="2:12">
      <c r="B2146" s="159"/>
      <c r="C2146" s="159"/>
      <c r="D2146" s="159"/>
      <c r="E2146" s="159"/>
      <c r="F2146" s="159"/>
      <c r="G2146" s="159"/>
      <c r="H2146" s="159"/>
      <c r="I2146" s="159"/>
      <c r="J2146" s="159"/>
      <c r="K2146" s="159"/>
      <c r="L2146" s="159"/>
    </row>
    <row r="2147" spans="2:12">
      <c r="B2147" s="159"/>
      <c r="C2147" s="159"/>
      <c r="D2147" s="159"/>
      <c r="E2147" s="159"/>
      <c r="F2147" s="159"/>
      <c r="G2147" s="159"/>
      <c r="H2147" s="159"/>
      <c r="I2147" s="159"/>
      <c r="J2147" s="159"/>
      <c r="K2147" s="159"/>
      <c r="L2147" s="159"/>
    </row>
    <row r="2148" spans="2:12">
      <c r="B2148" s="159"/>
      <c r="C2148" s="159"/>
      <c r="D2148" s="159"/>
      <c r="E2148" s="159"/>
      <c r="F2148" s="159"/>
      <c r="G2148" s="159"/>
      <c r="H2148" s="159"/>
      <c r="I2148" s="159"/>
      <c r="J2148" s="159"/>
      <c r="K2148" s="159"/>
      <c r="L2148" s="159"/>
    </row>
    <row r="2149" spans="2:12">
      <c r="B2149" s="159"/>
      <c r="C2149" s="159"/>
      <c r="D2149" s="159"/>
      <c r="E2149" s="159"/>
      <c r="F2149" s="159"/>
      <c r="G2149" s="159"/>
      <c r="H2149" s="159"/>
      <c r="I2149" s="159"/>
      <c r="J2149" s="159"/>
      <c r="K2149" s="159"/>
      <c r="L2149" s="159"/>
    </row>
    <row r="2150" spans="2:12">
      <c r="B2150" s="159"/>
      <c r="C2150" s="159"/>
      <c r="D2150" s="159"/>
      <c r="E2150" s="159"/>
      <c r="F2150" s="159"/>
      <c r="G2150" s="159"/>
      <c r="H2150" s="159"/>
      <c r="I2150" s="159"/>
      <c r="J2150" s="159"/>
      <c r="K2150" s="159"/>
      <c r="L2150" s="159"/>
    </row>
    <row r="2151" spans="2:12">
      <c r="B2151" s="159"/>
      <c r="C2151" s="159"/>
      <c r="D2151" s="159"/>
      <c r="E2151" s="159"/>
      <c r="F2151" s="159"/>
      <c r="G2151" s="159"/>
      <c r="H2151" s="159"/>
      <c r="I2151" s="159"/>
      <c r="J2151" s="159"/>
      <c r="K2151" s="159"/>
      <c r="L2151" s="159"/>
    </row>
    <row r="2152" spans="2:12">
      <c r="B2152" s="159"/>
      <c r="C2152" s="159"/>
      <c r="D2152" s="159"/>
      <c r="E2152" s="159"/>
      <c r="F2152" s="159"/>
      <c r="G2152" s="159"/>
      <c r="H2152" s="159"/>
      <c r="I2152" s="159"/>
      <c r="J2152" s="159"/>
      <c r="K2152" s="159"/>
      <c r="L2152" s="159"/>
    </row>
    <row r="2153" spans="2:12">
      <c r="B2153" s="159"/>
      <c r="C2153" s="159"/>
      <c r="D2153" s="159"/>
      <c r="E2153" s="159"/>
      <c r="F2153" s="159"/>
      <c r="G2153" s="159"/>
      <c r="H2153" s="159"/>
      <c r="I2153" s="159"/>
      <c r="J2153" s="159"/>
      <c r="K2153" s="159"/>
      <c r="L2153" s="159"/>
    </row>
    <row r="2154" spans="2:12">
      <c r="B2154" s="159"/>
      <c r="C2154" s="159"/>
      <c r="D2154" s="159"/>
      <c r="E2154" s="159"/>
      <c r="F2154" s="159"/>
      <c r="G2154" s="159"/>
      <c r="H2154" s="159"/>
      <c r="I2154" s="159"/>
      <c r="J2154" s="159"/>
      <c r="K2154" s="159"/>
      <c r="L2154" s="159"/>
    </row>
    <row r="2155" spans="2:12">
      <c r="B2155" s="159"/>
      <c r="C2155" s="159"/>
      <c r="D2155" s="159"/>
      <c r="E2155" s="159"/>
      <c r="F2155" s="159"/>
      <c r="G2155" s="159"/>
      <c r="H2155" s="159"/>
      <c r="I2155" s="159"/>
      <c r="J2155" s="159"/>
      <c r="K2155" s="159"/>
      <c r="L2155" s="159"/>
    </row>
    <row r="2156" spans="2:12">
      <c r="B2156" s="159"/>
      <c r="C2156" s="159"/>
      <c r="D2156" s="159"/>
      <c r="E2156" s="159"/>
      <c r="F2156" s="159"/>
      <c r="G2156" s="159"/>
      <c r="H2156" s="159"/>
      <c r="I2156" s="159"/>
      <c r="J2156" s="159"/>
      <c r="K2156" s="159"/>
      <c r="L2156" s="159"/>
    </row>
    <row r="2157" spans="2:12">
      <c r="B2157" s="159"/>
      <c r="C2157" s="159"/>
      <c r="D2157" s="159"/>
      <c r="E2157" s="159"/>
      <c r="F2157" s="159"/>
      <c r="G2157" s="159"/>
      <c r="H2157" s="159"/>
      <c r="I2157" s="159"/>
      <c r="J2157" s="159"/>
      <c r="K2157" s="159"/>
      <c r="L2157" s="159"/>
    </row>
    <row r="2158" spans="2:12">
      <c r="B2158" s="159"/>
      <c r="C2158" s="159"/>
      <c r="D2158" s="159"/>
      <c r="E2158" s="159"/>
      <c r="F2158" s="159"/>
      <c r="G2158" s="159"/>
      <c r="H2158" s="159"/>
      <c r="I2158" s="159"/>
      <c r="J2158" s="159"/>
      <c r="K2158" s="159"/>
      <c r="L2158" s="159"/>
    </row>
    <row r="2159" spans="2:12">
      <c r="B2159" s="159"/>
      <c r="C2159" s="159"/>
      <c r="D2159" s="159"/>
      <c r="E2159" s="159"/>
      <c r="F2159" s="159"/>
      <c r="G2159" s="159"/>
      <c r="H2159" s="159"/>
      <c r="I2159" s="159"/>
      <c r="J2159" s="159"/>
      <c r="K2159" s="159"/>
      <c r="L2159" s="159"/>
    </row>
    <row r="2160" spans="2:12">
      <c r="B2160" s="159"/>
      <c r="C2160" s="159"/>
      <c r="D2160" s="159"/>
      <c r="E2160" s="159"/>
      <c r="F2160" s="159"/>
      <c r="G2160" s="159"/>
      <c r="H2160" s="159"/>
      <c r="I2160" s="159"/>
      <c r="J2160" s="159"/>
      <c r="K2160" s="159"/>
      <c r="L2160" s="159"/>
    </row>
    <row r="2161" spans="2:12">
      <c r="B2161" s="159"/>
      <c r="C2161" s="159"/>
      <c r="D2161" s="159"/>
      <c r="E2161" s="159"/>
      <c r="F2161" s="159"/>
      <c r="G2161" s="159"/>
      <c r="H2161" s="159"/>
      <c r="I2161" s="159"/>
      <c r="J2161" s="159"/>
      <c r="K2161" s="159"/>
      <c r="L2161" s="159"/>
    </row>
    <row r="2162" spans="2:12">
      <c r="B2162" s="159"/>
      <c r="C2162" s="159"/>
      <c r="D2162" s="159"/>
      <c r="E2162" s="159"/>
      <c r="F2162" s="159"/>
      <c r="G2162" s="159"/>
      <c r="H2162" s="159"/>
      <c r="I2162" s="159"/>
      <c r="J2162" s="159"/>
      <c r="K2162" s="159"/>
      <c r="L2162" s="159"/>
    </row>
    <row r="2163" spans="2:12">
      <c r="B2163" s="159"/>
      <c r="C2163" s="159"/>
      <c r="D2163" s="159"/>
      <c r="E2163" s="159"/>
      <c r="F2163" s="159"/>
      <c r="G2163" s="159"/>
      <c r="H2163" s="159"/>
      <c r="I2163" s="159"/>
      <c r="J2163" s="159"/>
      <c r="K2163" s="159"/>
      <c r="L2163" s="159"/>
    </row>
    <row r="2164" spans="2:12">
      <c r="B2164" s="159"/>
      <c r="C2164" s="159"/>
      <c r="D2164" s="159"/>
      <c r="E2164" s="159"/>
      <c r="F2164" s="159"/>
      <c r="G2164" s="159"/>
      <c r="H2164" s="159"/>
      <c r="I2164" s="159"/>
      <c r="J2164" s="159"/>
      <c r="K2164" s="159"/>
      <c r="L2164" s="159"/>
    </row>
    <row r="2165" spans="2:12">
      <c r="B2165" s="159"/>
      <c r="C2165" s="159"/>
      <c r="D2165" s="159"/>
      <c r="E2165" s="159"/>
      <c r="F2165" s="159"/>
      <c r="G2165" s="159"/>
      <c r="H2165" s="159"/>
      <c r="I2165" s="159"/>
      <c r="J2165" s="159"/>
      <c r="K2165" s="159"/>
      <c r="L2165" s="159"/>
    </row>
    <row r="2166" spans="2:12">
      <c r="B2166" s="159"/>
      <c r="C2166" s="159"/>
      <c r="D2166" s="159"/>
      <c r="E2166" s="159"/>
      <c r="F2166" s="159"/>
      <c r="G2166" s="159"/>
      <c r="H2166" s="159"/>
      <c r="I2166" s="159"/>
      <c r="J2166" s="159"/>
      <c r="K2166" s="159"/>
      <c r="L2166" s="159"/>
    </row>
    <row r="2167" spans="2:12">
      <c r="B2167" s="159"/>
      <c r="C2167" s="159"/>
      <c r="D2167" s="159"/>
      <c r="E2167" s="159"/>
      <c r="F2167" s="159"/>
      <c r="G2167" s="159"/>
      <c r="H2167" s="159"/>
      <c r="I2167" s="159"/>
      <c r="J2167" s="159"/>
      <c r="K2167" s="159"/>
      <c r="L2167" s="159"/>
    </row>
    <row r="2168" spans="2:12">
      <c r="B2168" s="159"/>
      <c r="C2168" s="159"/>
      <c r="D2168" s="159"/>
      <c r="E2168" s="159"/>
      <c r="F2168" s="159"/>
      <c r="G2168" s="159"/>
      <c r="H2168" s="159"/>
      <c r="I2168" s="159"/>
      <c r="J2168" s="159"/>
      <c r="K2168" s="159"/>
      <c r="L2168" s="159"/>
    </row>
    <row r="2169" spans="2:12">
      <c r="B2169" s="159"/>
      <c r="C2169" s="159"/>
      <c r="D2169" s="159"/>
      <c r="E2169" s="159"/>
      <c r="F2169" s="159"/>
      <c r="G2169" s="159"/>
      <c r="H2169" s="159"/>
      <c r="I2169" s="159"/>
      <c r="J2169" s="159"/>
      <c r="K2169" s="159"/>
      <c r="L2169" s="159"/>
    </row>
    <row r="2170" spans="2:12">
      <c r="B2170" s="159"/>
      <c r="C2170" s="159"/>
      <c r="D2170" s="159"/>
      <c r="E2170" s="159"/>
      <c r="F2170" s="159"/>
      <c r="G2170" s="159"/>
      <c r="H2170" s="159"/>
      <c r="I2170" s="159"/>
      <c r="J2170" s="159"/>
      <c r="K2170" s="159"/>
      <c r="L2170" s="159"/>
    </row>
    <row r="2171" spans="2:12">
      <c r="B2171" s="159"/>
      <c r="C2171" s="159"/>
      <c r="D2171" s="159"/>
      <c r="E2171" s="159"/>
      <c r="F2171" s="159"/>
      <c r="G2171" s="159"/>
      <c r="H2171" s="159"/>
      <c r="I2171" s="159"/>
      <c r="J2171" s="159"/>
      <c r="K2171" s="159"/>
      <c r="L2171" s="159"/>
    </row>
    <row r="2172" spans="2:12">
      <c r="B2172" s="159"/>
      <c r="C2172" s="159"/>
      <c r="D2172" s="159"/>
      <c r="E2172" s="159"/>
      <c r="F2172" s="159"/>
      <c r="G2172" s="159"/>
      <c r="H2172" s="159"/>
      <c r="I2172" s="159"/>
      <c r="J2172" s="159"/>
      <c r="K2172" s="159"/>
      <c r="L2172" s="159"/>
    </row>
    <row r="2173" spans="2:12">
      <c r="B2173" s="159"/>
      <c r="C2173" s="159"/>
      <c r="D2173" s="159"/>
      <c r="E2173" s="159"/>
      <c r="F2173" s="159"/>
      <c r="G2173" s="159"/>
      <c r="H2173" s="159"/>
      <c r="I2173" s="159"/>
      <c r="J2173" s="159"/>
      <c r="K2173" s="159"/>
      <c r="L2173" s="159"/>
    </row>
    <row r="2174" spans="2:12">
      <c r="B2174" s="159"/>
      <c r="C2174" s="159"/>
      <c r="D2174" s="159"/>
      <c r="E2174" s="159"/>
      <c r="F2174" s="159"/>
      <c r="G2174" s="159"/>
      <c r="H2174" s="159"/>
      <c r="I2174" s="159"/>
      <c r="J2174" s="159"/>
      <c r="K2174" s="159"/>
      <c r="L2174" s="159"/>
    </row>
    <row r="2175" spans="2:12">
      <c r="B2175" s="159"/>
      <c r="C2175" s="159"/>
      <c r="D2175" s="159"/>
      <c r="E2175" s="159"/>
      <c r="F2175" s="159"/>
      <c r="G2175" s="159"/>
      <c r="H2175" s="159"/>
      <c r="I2175" s="159"/>
      <c r="J2175" s="159"/>
      <c r="K2175" s="159"/>
      <c r="L2175" s="159"/>
    </row>
    <row r="2176" spans="2:12">
      <c r="B2176" s="159"/>
      <c r="C2176" s="159"/>
      <c r="D2176" s="159"/>
      <c r="E2176" s="159"/>
      <c r="F2176" s="159"/>
      <c r="G2176" s="159"/>
      <c r="H2176" s="159"/>
      <c r="I2176" s="159"/>
      <c r="J2176" s="159"/>
      <c r="K2176" s="159"/>
      <c r="L2176" s="159"/>
    </row>
    <row r="2177" spans="2:12">
      <c r="B2177" s="159"/>
      <c r="C2177" s="159"/>
      <c r="D2177" s="159"/>
      <c r="E2177" s="159"/>
      <c r="F2177" s="159"/>
      <c r="G2177" s="159"/>
      <c r="H2177" s="159"/>
      <c r="I2177" s="159"/>
      <c r="J2177" s="159"/>
      <c r="K2177" s="159"/>
      <c r="L2177" s="159"/>
    </row>
    <row r="2178" spans="2:12">
      <c r="B2178" s="159"/>
      <c r="C2178" s="159"/>
      <c r="D2178" s="159"/>
      <c r="E2178" s="159"/>
      <c r="F2178" s="159"/>
      <c r="G2178" s="159"/>
      <c r="H2178" s="159"/>
      <c r="I2178" s="159"/>
      <c r="J2178" s="159"/>
      <c r="K2178" s="159"/>
      <c r="L2178" s="159"/>
    </row>
    <row r="2179" spans="2:12">
      <c r="B2179" s="159"/>
      <c r="C2179" s="159"/>
      <c r="D2179" s="159"/>
      <c r="E2179" s="159"/>
      <c r="F2179" s="159"/>
      <c r="G2179" s="159"/>
      <c r="H2179" s="159"/>
      <c r="I2179" s="159"/>
      <c r="J2179" s="159"/>
      <c r="K2179" s="159"/>
      <c r="L2179" s="159"/>
    </row>
    <row r="2180" spans="2:12">
      <c r="B2180" s="159"/>
      <c r="C2180" s="159"/>
      <c r="D2180" s="159"/>
      <c r="E2180" s="159"/>
      <c r="F2180" s="159"/>
      <c r="G2180" s="159"/>
      <c r="H2180" s="159"/>
      <c r="I2180" s="159"/>
      <c r="J2180" s="159"/>
      <c r="K2180" s="159"/>
      <c r="L2180" s="159"/>
    </row>
    <row r="2181" spans="2:12">
      <c r="B2181" s="159"/>
      <c r="C2181" s="159"/>
      <c r="D2181" s="159"/>
      <c r="E2181" s="159"/>
      <c r="F2181" s="159"/>
      <c r="G2181" s="159"/>
      <c r="H2181" s="159"/>
      <c r="I2181" s="159"/>
      <c r="J2181" s="159"/>
      <c r="K2181" s="159"/>
      <c r="L2181" s="159"/>
    </row>
    <row r="2182" spans="2:12">
      <c r="B2182" s="159"/>
      <c r="C2182" s="159"/>
      <c r="D2182" s="159"/>
      <c r="E2182" s="159"/>
      <c r="F2182" s="159"/>
      <c r="G2182" s="159"/>
      <c r="H2182" s="159"/>
      <c r="I2182" s="159"/>
      <c r="J2182" s="159"/>
      <c r="K2182" s="159"/>
      <c r="L2182" s="159"/>
    </row>
    <row r="2183" spans="2:12">
      <c r="B2183" s="159"/>
      <c r="C2183" s="159"/>
      <c r="D2183" s="159"/>
      <c r="E2183" s="159"/>
      <c r="F2183" s="159"/>
      <c r="G2183" s="159"/>
      <c r="H2183" s="159"/>
      <c r="I2183" s="159"/>
      <c r="J2183" s="159"/>
      <c r="K2183" s="159"/>
      <c r="L2183" s="159"/>
    </row>
    <row r="2184" spans="2:12">
      <c r="B2184" s="159"/>
      <c r="C2184" s="159"/>
      <c r="D2184" s="159"/>
      <c r="E2184" s="159"/>
      <c r="F2184" s="159"/>
      <c r="G2184" s="159"/>
      <c r="H2184" s="159"/>
      <c r="I2184" s="159"/>
      <c r="J2184" s="159"/>
      <c r="K2184" s="159"/>
      <c r="L2184" s="159"/>
    </row>
    <row r="2185" spans="2:12">
      <c r="B2185" s="159"/>
      <c r="C2185" s="159"/>
      <c r="D2185" s="159"/>
      <c r="E2185" s="159"/>
      <c r="F2185" s="159"/>
      <c r="G2185" s="159"/>
      <c r="H2185" s="159"/>
      <c r="I2185" s="159"/>
      <c r="J2185" s="159"/>
      <c r="K2185" s="159"/>
      <c r="L2185" s="159"/>
    </row>
    <row r="2186" spans="2:12">
      <c r="B2186" s="159"/>
      <c r="C2186" s="159"/>
      <c r="D2186" s="159"/>
      <c r="E2186" s="159"/>
      <c r="F2186" s="159"/>
      <c r="G2186" s="159"/>
      <c r="H2186" s="159"/>
      <c r="I2186" s="159"/>
      <c r="J2186" s="159"/>
      <c r="K2186" s="159"/>
      <c r="L2186" s="159"/>
    </row>
    <row r="2187" spans="2:12">
      <c r="B2187" s="159"/>
      <c r="C2187" s="159"/>
      <c r="D2187" s="159"/>
      <c r="E2187" s="159"/>
      <c r="F2187" s="159"/>
      <c r="G2187" s="159"/>
      <c r="H2187" s="159"/>
      <c r="I2187" s="159"/>
      <c r="J2187" s="159"/>
      <c r="K2187" s="159"/>
      <c r="L2187" s="159"/>
    </row>
    <row r="2188" spans="2:12">
      <c r="B2188" s="159"/>
      <c r="C2188" s="159"/>
      <c r="D2188" s="159"/>
      <c r="E2188" s="159"/>
      <c r="F2188" s="159"/>
      <c r="G2188" s="159"/>
      <c r="H2188" s="159"/>
      <c r="I2188" s="159"/>
      <c r="J2188" s="159"/>
      <c r="K2188" s="159"/>
      <c r="L2188" s="159"/>
    </row>
    <row r="2189" spans="2:12">
      <c r="B2189" s="159"/>
      <c r="C2189" s="159"/>
      <c r="D2189" s="159"/>
      <c r="E2189" s="159"/>
      <c r="F2189" s="159"/>
      <c r="G2189" s="159"/>
      <c r="H2189" s="159"/>
      <c r="I2189" s="159"/>
      <c r="J2189" s="159"/>
      <c r="K2189" s="159"/>
      <c r="L2189" s="159"/>
    </row>
    <row r="2190" spans="2:12">
      <c r="B2190" s="159"/>
      <c r="C2190" s="159"/>
      <c r="D2190" s="159"/>
      <c r="E2190" s="159"/>
      <c r="F2190" s="159"/>
      <c r="G2190" s="159"/>
      <c r="H2190" s="159"/>
      <c r="I2190" s="159"/>
      <c r="J2190" s="159"/>
      <c r="K2190" s="159"/>
      <c r="L2190" s="159"/>
    </row>
    <row r="2191" spans="2:12">
      <c r="B2191" s="159"/>
      <c r="C2191" s="159"/>
      <c r="D2191" s="159"/>
      <c r="E2191" s="159"/>
      <c r="F2191" s="159"/>
      <c r="G2191" s="159"/>
      <c r="H2191" s="159"/>
      <c r="I2191" s="159"/>
      <c r="J2191" s="159"/>
      <c r="K2191" s="159"/>
      <c r="L2191" s="159"/>
    </row>
    <row r="2192" spans="2:12">
      <c r="B2192" s="159"/>
      <c r="C2192" s="159"/>
      <c r="D2192" s="159"/>
      <c r="E2192" s="159"/>
      <c r="F2192" s="159"/>
      <c r="G2192" s="159"/>
      <c r="H2192" s="159"/>
      <c r="I2192" s="159"/>
      <c r="J2192" s="159"/>
      <c r="K2192" s="159"/>
      <c r="L2192" s="159"/>
    </row>
    <row r="2193" spans="2:12">
      <c r="B2193" s="159"/>
      <c r="C2193" s="159"/>
      <c r="D2193" s="159"/>
      <c r="E2193" s="159"/>
      <c r="F2193" s="159"/>
      <c r="G2193" s="159"/>
      <c r="H2193" s="159"/>
      <c r="I2193" s="159"/>
      <c r="J2193" s="159"/>
      <c r="K2193" s="159"/>
      <c r="L2193" s="159"/>
    </row>
    <row r="2194" spans="2:12">
      <c r="B2194" s="159"/>
      <c r="C2194" s="159"/>
      <c r="D2194" s="159"/>
      <c r="E2194" s="159"/>
      <c r="F2194" s="159"/>
      <c r="G2194" s="159"/>
      <c r="H2194" s="159"/>
      <c r="I2194" s="159"/>
      <c r="J2194" s="159"/>
      <c r="K2194" s="159"/>
      <c r="L2194" s="159"/>
    </row>
    <row r="2195" spans="2:12">
      <c r="B2195" s="159"/>
      <c r="C2195" s="159"/>
      <c r="D2195" s="159"/>
      <c r="E2195" s="159"/>
      <c r="F2195" s="159"/>
      <c r="G2195" s="159"/>
      <c r="H2195" s="159"/>
      <c r="I2195" s="159"/>
      <c r="J2195" s="159"/>
      <c r="K2195" s="159"/>
      <c r="L2195" s="159"/>
    </row>
    <row r="2196" spans="2:12">
      <c r="B2196" s="159"/>
      <c r="C2196" s="159"/>
      <c r="D2196" s="159"/>
      <c r="E2196" s="159"/>
      <c r="F2196" s="159"/>
      <c r="G2196" s="159"/>
      <c r="H2196" s="159"/>
      <c r="I2196" s="159"/>
      <c r="J2196" s="159"/>
      <c r="K2196" s="159"/>
      <c r="L2196" s="159"/>
    </row>
    <row r="2197" spans="2:12">
      <c r="B2197" s="159"/>
      <c r="C2197" s="159"/>
      <c r="D2197" s="159"/>
      <c r="E2197" s="159"/>
      <c r="F2197" s="159"/>
      <c r="G2197" s="159"/>
      <c r="H2197" s="159"/>
      <c r="I2197" s="159"/>
      <c r="J2197" s="159"/>
      <c r="K2197" s="159"/>
      <c r="L2197" s="159"/>
    </row>
    <row r="2198" spans="2:12">
      <c r="B2198" s="159"/>
      <c r="C2198" s="159"/>
      <c r="D2198" s="159"/>
      <c r="E2198" s="159"/>
      <c r="F2198" s="159"/>
      <c r="G2198" s="159"/>
      <c r="H2198" s="159"/>
      <c r="I2198" s="159"/>
      <c r="J2198" s="159"/>
      <c r="K2198" s="159"/>
      <c r="L2198" s="159"/>
    </row>
    <row r="2199" spans="2:12">
      <c r="B2199" s="159"/>
      <c r="C2199" s="159"/>
      <c r="D2199" s="159"/>
      <c r="E2199" s="159"/>
      <c r="F2199" s="159"/>
      <c r="G2199" s="159"/>
      <c r="H2199" s="159"/>
      <c r="I2199" s="159"/>
      <c r="J2199" s="159"/>
      <c r="K2199" s="159"/>
      <c r="L2199" s="159"/>
    </row>
    <row r="2200" spans="2:12">
      <c r="B2200" s="159"/>
      <c r="C2200" s="159"/>
      <c r="D2200" s="159"/>
      <c r="E2200" s="159"/>
      <c r="F2200" s="159"/>
      <c r="G2200" s="159"/>
      <c r="H2200" s="159"/>
      <c r="I2200" s="159"/>
      <c r="J2200" s="159"/>
      <c r="K2200" s="159"/>
      <c r="L2200" s="159"/>
    </row>
    <row r="2201" spans="2:12">
      <c r="B2201" s="159"/>
      <c r="C2201" s="159"/>
      <c r="D2201" s="159"/>
      <c r="E2201" s="159"/>
      <c r="F2201" s="159"/>
      <c r="G2201" s="159"/>
      <c r="H2201" s="159"/>
      <c r="I2201" s="159"/>
      <c r="J2201" s="159"/>
      <c r="K2201" s="159"/>
      <c r="L2201" s="159"/>
    </row>
    <row r="2202" spans="2:12">
      <c r="B2202" s="159"/>
      <c r="C2202" s="159"/>
      <c r="D2202" s="159"/>
      <c r="E2202" s="159"/>
      <c r="F2202" s="159"/>
      <c r="G2202" s="159"/>
      <c r="H2202" s="159"/>
      <c r="I2202" s="159"/>
      <c r="J2202" s="159"/>
      <c r="K2202" s="159"/>
      <c r="L2202" s="159"/>
    </row>
    <row r="2203" spans="2:12">
      <c r="B2203" s="159"/>
      <c r="C2203" s="159"/>
      <c r="D2203" s="159"/>
      <c r="E2203" s="159"/>
      <c r="F2203" s="159"/>
      <c r="G2203" s="159"/>
      <c r="H2203" s="159"/>
      <c r="I2203" s="159"/>
      <c r="J2203" s="159"/>
      <c r="K2203" s="159"/>
      <c r="L2203" s="159"/>
    </row>
    <row r="2204" spans="2:12">
      <c r="B2204" s="159"/>
      <c r="C2204" s="159"/>
      <c r="D2204" s="159"/>
      <c r="E2204" s="159"/>
      <c r="F2204" s="159"/>
      <c r="G2204" s="159"/>
      <c r="H2204" s="159"/>
      <c r="I2204" s="159"/>
      <c r="J2204" s="159"/>
      <c r="K2204" s="159"/>
      <c r="L2204" s="159"/>
    </row>
    <row r="2205" spans="2:12">
      <c r="B2205" s="159"/>
      <c r="C2205" s="159"/>
      <c r="D2205" s="159"/>
      <c r="E2205" s="159"/>
      <c r="F2205" s="159"/>
      <c r="G2205" s="159"/>
      <c r="H2205" s="159"/>
      <c r="I2205" s="159"/>
      <c r="J2205" s="159"/>
      <c r="K2205" s="159"/>
      <c r="L2205" s="159"/>
    </row>
    <row r="2206" spans="2:12">
      <c r="B2206" s="159"/>
      <c r="C2206" s="159"/>
      <c r="D2206" s="159"/>
      <c r="E2206" s="159"/>
      <c r="F2206" s="159"/>
      <c r="G2206" s="159"/>
      <c r="H2206" s="159"/>
      <c r="I2206" s="159"/>
      <c r="J2206" s="159"/>
      <c r="K2206" s="159"/>
      <c r="L2206" s="159"/>
    </row>
    <row r="2207" spans="2:12">
      <c r="B2207" s="159"/>
      <c r="C2207" s="159"/>
      <c r="D2207" s="159"/>
      <c r="E2207" s="159"/>
      <c r="F2207" s="159"/>
      <c r="G2207" s="159"/>
      <c r="H2207" s="159"/>
      <c r="I2207" s="159"/>
      <c r="J2207" s="159"/>
      <c r="K2207" s="159"/>
      <c r="L2207" s="159"/>
    </row>
    <row r="2208" spans="2:12">
      <c r="B2208" s="159"/>
      <c r="C2208" s="159"/>
      <c r="D2208" s="159"/>
      <c r="E2208" s="159"/>
      <c r="F2208" s="159"/>
      <c r="G2208" s="159"/>
      <c r="H2208" s="159"/>
      <c r="I2208" s="159"/>
      <c r="J2208" s="159"/>
      <c r="K2208" s="159"/>
      <c r="L2208" s="159"/>
    </row>
    <row r="2209" spans="2:12">
      <c r="B2209" s="159"/>
      <c r="C2209" s="159"/>
      <c r="D2209" s="159"/>
      <c r="E2209" s="159"/>
      <c r="F2209" s="159"/>
      <c r="G2209" s="159"/>
      <c r="H2209" s="159"/>
      <c r="I2209" s="159"/>
      <c r="J2209" s="159"/>
      <c r="K2209" s="159"/>
      <c r="L2209" s="159"/>
    </row>
    <row r="2210" spans="2:12">
      <c r="B2210" s="159"/>
      <c r="C2210" s="159"/>
      <c r="D2210" s="159"/>
      <c r="E2210" s="159"/>
      <c r="F2210" s="159"/>
      <c r="G2210" s="159"/>
      <c r="H2210" s="159"/>
      <c r="I2210" s="159"/>
      <c r="J2210" s="159"/>
      <c r="K2210" s="159"/>
      <c r="L2210" s="159"/>
    </row>
    <row r="2211" spans="2:12">
      <c r="B2211" s="159"/>
      <c r="C2211" s="159"/>
      <c r="D2211" s="159"/>
      <c r="E2211" s="159"/>
      <c r="F2211" s="159"/>
      <c r="G2211" s="159"/>
      <c r="H2211" s="159"/>
      <c r="I2211" s="159"/>
      <c r="J2211" s="159"/>
      <c r="K2211" s="159"/>
      <c r="L2211" s="159"/>
    </row>
    <row r="2212" spans="2:12">
      <c r="B2212" s="159"/>
      <c r="C2212" s="159"/>
      <c r="D2212" s="159"/>
      <c r="E2212" s="159"/>
      <c r="F2212" s="159"/>
      <c r="G2212" s="159"/>
      <c r="H2212" s="159"/>
      <c r="I2212" s="159"/>
      <c r="J2212" s="159"/>
      <c r="K2212" s="159"/>
      <c r="L2212" s="159"/>
    </row>
    <row r="2213" spans="2:12">
      <c r="B2213" s="159"/>
      <c r="C2213" s="159"/>
      <c r="D2213" s="159"/>
      <c r="E2213" s="159"/>
      <c r="F2213" s="159"/>
      <c r="G2213" s="159"/>
      <c r="H2213" s="159"/>
      <c r="I2213" s="159"/>
      <c r="J2213" s="159"/>
      <c r="K2213" s="159"/>
      <c r="L2213" s="159"/>
    </row>
    <row r="2214" spans="2:12">
      <c r="B2214" s="159"/>
      <c r="C2214" s="159"/>
      <c r="D2214" s="159"/>
      <c r="E2214" s="159"/>
      <c r="F2214" s="159"/>
      <c r="G2214" s="159"/>
      <c r="H2214" s="159"/>
      <c r="I2214" s="159"/>
      <c r="J2214" s="159"/>
      <c r="K2214" s="159"/>
      <c r="L2214" s="159"/>
    </row>
    <row r="2215" spans="2:12">
      <c r="B2215" s="159"/>
      <c r="C2215" s="159"/>
      <c r="D2215" s="159"/>
      <c r="E2215" s="159"/>
      <c r="F2215" s="159"/>
      <c r="G2215" s="159"/>
      <c r="H2215" s="159"/>
      <c r="I2215" s="159"/>
      <c r="J2215" s="159"/>
      <c r="K2215" s="159"/>
      <c r="L2215" s="159"/>
    </row>
    <row r="2216" spans="2:12">
      <c r="B2216" s="159"/>
      <c r="C2216" s="159"/>
      <c r="D2216" s="159"/>
      <c r="E2216" s="159"/>
      <c r="F2216" s="159"/>
      <c r="G2216" s="159"/>
      <c r="H2216" s="159"/>
      <c r="I2216" s="159"/>
      <c r="J2216" s="159"/>
      <c r="K2216" s="159"/>
      <c r="L2216" s="159"/>
    </row>
    <row r="2217" spans="2:12">
      <c r="B2217" s="159"/>
      <c r="C2217" s="159"/>
      <c r="D2217" s="159"/>
      <c r="E2217" s="159"/>
      <c r="F2217" s="159"/>
      <c r="G2217" s="159"/>
      <c r="H2217" s="159"/>
      <c r="I2217" s="159"/>
      <c r="J2217" s="159"/>
      <c r="K2217" s="159"/>
      <c r="L2217" s="159"/>
    </row>
    <row r="2218" spans="2:12">
      <c r="B2218" s="159"/>
      <c r="C2218" s="159"/>
      <c r="D2218" s="159"/>
      <c r="E2218" s="159"/>
      <c r="F2218" s="159"/>
      <c r="G2218" s="159"/>
      <c r="H2218" s="159"/>
      <c r="I2218" s="159"/>
      <c r="J2218" s="159"/>
      <c r="K2218" s="159"/>
      <c r="L2218" s="159"/>
    </row>
    <row r="2219" spans="2:12">
      <c r="B2219" s="159"/>
      <c r="C2219" s="159"/>
      <c r="D2219" s="159"/>
      <c r="E2219" s="159"/>
      <c r="F2219" s="159"/>
      <c r="G2219" s="159"/>
      <c r="H2219" s="159"/>
      <c r="I2219" s="159"/>
      <c r="J2219" s="159"/>
      <c r="K2219" s="159"/>
      <c r="L2219" s="159"/>
    </row>
    <row r="2220" spans="2:12">
      <c r="B2220" s="159"/>
      <c r="C2220" s="159"/>
      <c r="D2220" s="159"/>
      <c r="E2220" s="159"/>
      <c r="F2220" s="159"/>
      <c r="G2220" s="159"/>
      <c r="H2220" s="159"/>
      <c r="I2220" s="159"/>
      <c r="J2220" s="159"/>
      <c r="K2220" s="159"/>
      <c r="L2220" s="159"/>
    </row>
    <row r="2221" spans="2:12">
      <c r="B2221" s="159"/>
      <c r="C2221" s="159"/>
      <c r="D2221" s="159"/>
      <c r="E2221" s="159"/>
      <c r="F2221" s="159"/>
      <c r="G2221" s="159"/>
      <c r="H2221" s="159"/>
      <c r="I2221" s="159"/>
      <c r="J2221" s="159"/>
      <c r="K2221" s="159"/>
      <c r="L2221" s="159"/>
    </row>
    <row r="2222" spans="2:12">
      <c r="B2222" s="159"/>
      <c r="C2222" s="159"/>
      <c r="D2222" s="159"/>
      <c r="E2222" s="159"/>
      <c r="F2222" s="159"/>
      <c r="G2222" s="159"/>
      <c r="H2222" s="159"/>
      <c r="I2222" s="159"/>
      <c r="J2222" s="159"/>
      <c r="K2222" s="159"/>
      <c r="L2222" s="159"/>
    </row>
    <row r="2223" spans="2:12">
      <c r="B2223" s="159"/>
      <c r="C2223" s="159"/>
      <c r="D2223" s="159"/>
      <c r="E2223" s="159"/>
      <c r="F2223" s="159"/>
      <c r="G2223" s="159"/>
      <c r="H2223" s="159"/>
      <c r="I2223" s="159"/>
      <c r="J2223" s="159"/>
      <c r="K2223" s="159"/>
      <c r="L2223" s="159"/>
    </row>
    <row r="2224" spans="2:12">
      <c r="B2224" s="159"/>
      <c r="C2224" s="159"/>
      <c r="D2224" s="159"/>
      <c r="E2224" s="159"/>
      <c r="F2224" s="159"/>
      <c r="G2224" s="159"/>
      <c r="H2224" s="159"/>
      <c r="I2224" s="159"/>
      <c r="J2224" s="159"/>
      <c r="K2224" s="159"/>
      <c r="L2224" s="159"/>
    </row>
    <row r="2225" spans="2:12">
      <c r="B2225" s="159"/>
      <c r="C2225" s="159"/>
      <c r="D2225" s="159"/>
      <c r="E2225" s="159"/>
      <c r="F2225" s="159"/>
      <c r="G2225" s="159"/>
      <c r="H2225" s="159"/>
      <c r="I2225" s="159"/>
      <c r="J2225" s="159"/>
      <c r="K2225" s="159"/>
      <c r="L2225" s="159"/>
    </row>
    <row r="2226" spans="2:12">
      <c r="B2226" s="159"/>
      <c r="C2226" s="159"/>
      <c r="D2226" s="159"/>
      <c r="E2226" s="159"/>
      <c r="F2226" s="159"/>
      <c r="G2226" s="159"/>
      <c r="H2226" s="159"/>
      <c r="I2226" s="159"/>
      <c r="J2226" s="159"/>
      <c r="K2226" s="159"/>
      <c r="L2226" s="159"/>
    </row>
    <row r="2227" spans="2:12">
      <c r="B2227" s="159"/>
      <c r="C2227" s="159"/>
      <c r="D2227" s="159"/>
      <c r="E2227" s="159"/>
      <c r="F2227" s="159"/>
      <c r="G2227" s="159"/>
      <c r="H2227" s="159"/>
      <c r="I2227" s="159"/>
      <c r="J2227" s="159"/>
      <c r="K2227" s="159"/>
      <c r="L2227" s="159"/>
    </row>
    <row r="2228" spans="2:12">
      <c r="B2228" s="159"/>
      <c r="C2228" s="159"/>
      <c r="D2228" s="159"/>
      <c r="E2228" s="159"/>
      <c r="F2228" s="159"/>
      <c r="G2228" s="159"/>
      <c r="H2228" s="159"/>
      <c r="I2228" s="159"/>
      <c r="J2228" s="159"/>
      <c r="K2228" s="159"/>
      <c r="L2228" s="159"/>
    </row>
    <row r="2229" spans="2:12">
      <c r="B2229" s="159"/>
      <c r="C2229" s="159"/>
      <c r="D2229" s="159"/>
      <c r="E2229" s="159"/>
      <c r="F2229" s="159"/>
      <c r="G2229" s="159"/>
      <c r="H2229" s="159"/>
      <c r="I2229" s="159"/>
      <c r="J2229" s="159"/>
      <c r="K2229" s="159"/>
      <c r="L2229" s="159"/>
    </row>
    <row r="2230" spans="2:12">
      <c r="B2230" s="159"/>
      <c r="C2230" s="159"/>
      <c r="D2230" s="159"/>
      <c r="E2230" s="159"/>
      <c r="F2230" s="159"/>
      <c r="G2230" s="159"/>
      <c r="H2230" s="159"/>
      <c r="I2230" s="159"/>
      <c r="J2230" s="159"/>
      <c r="K2230" s="159"/>
      <c r="L2230" s="159"/>
    </row>
    <row r="2231" spans="2:12">
      <c r="B2231" s="159"/>
      <c r="C2231" s="159"/>
      <c r="D2231" s="159"/>
      <c r="E2231" s="159"/>
      <c r="F2231" s="159"/>
      <c r="G2231" s="159"/>
      <c r="H2231" s="159"/>
      <c r="I2231" s="159"/>
      <c r="J2231" s="159"/>
      <c r="K2231" s="159"/>
      <c r="L2231" s="159"/>
    </row>
    <row r="2232" spans="2:12">
      <c r="B2232" s="159"/>
      <c r="C2232" s="159"/>
      <c r="D2232" s="159"/>
      <c r="E2232" s="159"/>
      <c r="F2232" s="159"/>
      <c r="G2232" s="159"/>
      <c r="H2232" s="159"/>
      <c r="I2232" s="159"/>
      <c r="J2232" s="159"/>
      <c r="K2232" s="159"/>
      <c r="L2232" s="159"/>
    </row>
    <row r="2233" spans="2:12">
      <c r="B2233" s="159"/>
      <c r="C2233" s="159"/>
      <c r="D2233" s="159"/>
      <c r="E2233" s="159"/>
      <c r="F2233" s="159"/>
      <c r="G2233" s="159"/>
      <c r="H2233" s="159"/>
      <c r="I2233" s="159"/>
      <c r="J2233" s="159"/>
      <c r="K2233" s="159"/>
      <c r="L2233" s="159"/>
    </row>
    <row r="2234" spans="2:12">
      <c r="B2234" s="159"/>
      <c r="C2234" s="159"/>
      <c r="D2234" s="159"/>
      <c r="E2234" s="159"/>
      <c r="F2234" s="159"/>
      <c r="G2234" s="159"/>
      <c r="H2234" s="159"/>
      <c r="I2234" s="159"/>
      <c r="J2234" s="159"/>
      <c r="K2234" s="159"/>
      <c r="L2234" s="159"/>
    </row>
    <row r="2235" spans="2:12">
      <c r="B2235" s="159"/>
      <c r="C2235" s="159"/>
      <c r="D2235" s="159"/>
      <c r="E2235" s="159"/>
      <c r="F2235" s="159"/>
      <c r="G2235" s="159"/>
      <c r="H2235" s="159"/>
      <c r="I2235" s="159"/>
      <c r="J2235" s="159"/>
      <c r="K2235" s="159"/>
      <c r="L2235" s="159"/>
    </row>
    <row r="2236" spans="2:12">
      <c r="B2236" s="159"/>
      <c r="C2236" s="159"/>
      <c r="D2236" s="159"/>
      <c r="E2236" s="159"/>
      <c r="F2236" s="159"/>
      <c r="G2236" s="159"/>
      <c r="H2236" s="159"/>
      <c r="I2236" s="159"/>
      <c r="J2236" s="159"/>
      <c r="K2236" s="159"/>
      <c r="L2236" s="159"/>
    </row>
    <row r="2237" spans="2:12">
      <c r="B2237" s="159"/>
      <c r="C2237" s="159"/>
      <c r="D2237" s="159"/>
      <c r="E2237" s="159"/>
      <c r="F2237" s="159"/>
      <c r="G2237" s="159"/>
      <c r="H2237" s="159"/>
      <c r="I2237" s="159"/>
      <c r="J2237" s="159"/>
      <c r="K2237" s="159"/>
      <c r="L2237" s="159"/>
    </row>
    <row r="2238" spans="2:12">
      <c r="B2238" s="159"/>
      <c r="C2238" s="159"/>
      <c r="D2238" s="159"/>
      <c r="E2238" s="159"/>
      <c r="F2238" s="159"/>
      <c r="G2238" s="159"/>
      <c r="H2238" s="159"/>
      <c r="I2238" s="159"/>
      <c r="J2238" s="159"/>
      <c r="K2238" s="159"/>
      <c r="L2238" s="159"/>
    </row>
    <row r="2239" spans="2:12">
      <c r="B2239" s="159"/>
      <c r="C2239" s="159"/>
      <c r="D2239" s="159"/>
      <c r="E2239" s="159"/>
      <c r="F2239" s="159"/>
      <c r="G2239" s="159"/>
      <c r="H2239" s="159"/>
      <c r="I2239" s="159"/>
      <c r="J2239" s="159"/>
      <c r="K2239" s="159"/>
      <c r="L2239" s="159"/>
    </row>
    <row r="2240" spans="2:12">
      <c r="B2240" s="159"/>
      <c r="C2240" s="159"/>
      <c r="D2240" s="159"/>
      <c r="E2240" s="159"/>
      <c r="F2240" s="159"/>
      <c r="G2240" s="159"/>
      <c r="H2240" s="159"/>
      <c r="I2240" s="159"/>
      <c r="J2240" s="159"/>
      <c r="K2240" s="159"/>
      <c r="L2240" s="159"/>
    </row>
    <row r="2241" spans="2:12">
      <c r="B2241" s="159"/>
      <c r="C2241" s="159"/>
      <c r="D2241" s="159"/>
      <c r="E2241" s="159"/>
      <c r="F2241" s="159"/>
      <c r="G2241" s="159"/>
      <c r="H2241" s="159"/>
      <c r="I2241" s="159"/>
      <c r="J2241" s="159"/>
      <c r="K2241" s="159"/>
      <c r="L2241" s="159"/>
    </row>
    <row r="2242" spans="2:12">
      <c r="B2242" s="159"/>
      <c r="C2242" s="159"/>
      <c r="D2242" s="159"/>
      <c r="E2242" s="159"/>
      <c r="F2242" s="159"/>
      <c r="G2242" s="159"/>
      <c r="H2242" s="159"/>
      <c r="I2242" s="159"/>
      <c r="J2242" s="159"/>
      <c r="K2242" s="159"/>
      <c r="L2242" s="159"/>
    </row>
    <row r="2243" spans="2:12">
      <c r="B2243" s="159"/>
      <c r="C2243" s="159"/>
      <c r="D2243" s="159"/>
      <c r="E2243" s="159"/>
      <c r="F2243" s="159"/>
      <c r="G2243" s="159"/>
      <c r="H2243" s="159"/>
      <c r="I2243" s="159"/>
      <c r="J2243" s="159"/>
      <c r="K2243" s="159"/>
      <c r="L2243" s="159"/>
    </row>
    <row r="2244" spans="2:12">
      <c r="B2244" s="159"/>
      <c r="C2244" s="159"/>
      <c r="D2244" s="159"/>
      <c r="E2244" s="159"/>
      <c r="F2244" s="159"/>
      <c r="G2244" s="159"/>
      <c r="H2244" s="159"/>
      <c r="I2244" s="159"/>
      <c r="J2244" s="159"/>
      <c r="K2244" s="159"/>
      <c r="L2244" s="159"/>
    </row>
    <row r="2245" spans="2:12">
      <c r="B2245" s="159"/>
      <c r="C2245" s="159"/>
      <c r="D2245" s="159"/>
      <c r="E2245" s="159"/>
      <c r="F2245" s="159"/>
      <c r="G2245" s="159"/>
      <c r="H2245" s="159"/>
      <c r="I2245" s="159"/>
      <c r="J2245" s="159"/>
      <c r="K2245" s="159"/>
      <c r="L2245" s="159"/>
    </row>
    <row r="2246" spans="2:12">
      <c r="B2246" s="159"/>
      <c r="C2246" s="159"/>
      <c r="D2246" s="159"/>
      <c r="E2246" s="159"/>
      <c r="F2246" s="159"/>
      <c r="G2246" s="159"/>
      <c r="H2246" s="159"/>
      <c r="I2246" s="159"/>
      <c r="J2246" s="159"/>
      <c r="K2246" s="159"/>
      <c r="L2246" s="159"/>
    </row>
    <row r="2247" spans="2:12">
      <c r="B2247" s="159"/>
      <c r="C2247" s="159"/>
      <c r="D2247" s="159"/>
      <c r="E2247" s="159"/>
      <c r="F2247" s="159"/>
      <c r="G2247" s="159"/>
      <c r="H2247" s="159"/>
      <c r="I2247" s="159"/>
      <c r="J2247" s="159"/>
      <c r="K2247" s="159"/>
      <c r="L2247" s="159"/>
    </row>
    <row r="2248" spans="2:12">
      <c r="B2248" s="159"/>
      <c r="C2248" s="159"/>
      <c r="D2248" s="159"/>
      <c r="E2248" s="159"/>
      <c r="F2248" s="159"/>
      <c r="G2248" s="159"/>
      <c r="H2248" s="159"/>
      <c r="I2248" s="159"/>
      <c r="J2248" s="159"/>
      <c r="K2248" s="159"/>
      <c r="L2248" s="159"/>
    </row>
    <row r="2249" spans="2:12">
      <c r="B2249" s="159"/>
      <c r="C2249" s="159"/>
      <c r="D2249" s="159"/>
      <c r="E2249" s="159"/>
      <c r="F2249" s="159"/>
      <c r="G2249" s="159"/>
      <c r="H2249" s="159"/>
      <c r="I2249" s="159"/>
      <c r="J2249" s="159"/>
      <c r="K2249" s="159"/>
      <c r="L2249" s="159"/>
    </row>
    <row r="2250" spans="2:12">
      <c r="B2250" s="159"/>
      <c r="C2250" s="159"/>
      <c r="D2250" s="159"/>
      <c r="E2250" s="159"/>
      <c r="F2250" s="159"/>
      <c r="G2250" s="159"/>
      <c r="H2250" s="159"/>
      <c r="I2250" s="159"/>
      <c r="J2250" s="159"/>
      <c r="K2250" s="159"/>
      <c r="L2250" s="159"/>
    </row>
    <row r="2251" spans="2:12">
      <c r="B2251" s="159"/>
      <c r="C2251" s="159"/>
      <c r="D2251" s="159"/>
      <c r="E2251" s="159"/>
      <c r="F2251" s="159"/>
      <c r="G2251" s="159"/>
      <c r="H2251" s="159"/>
      <c r="I2251" s="159"/>
      <c r="J2251" s="159"/>
      <c r="K2251" s="159"/>
      <c r="L2251" s="159"/>
    </row>
    <row r="2252" spans="2:12">
      <c r="B2252" s="159"/>
      <c r="C2252" s="159"/>
      <c r="D2252" s="159"/>
      <c r="E2252" s="159"/>
      <c r="F2252" s="159"/>
      <c r="G2252" s="159"/>
      <c r="H2252" s="159"/>
      <c r="I2252" s="159"/>
      <c r="J2252" s="159"/>
      <c r="K2252" s="159"/>
      <c r="L2252" s="159"/>
    </row>
    <row r="2253" spans="2:12">
      <c r="B2253" s="159"/>
      <c r="C2253" s="159"/>
      <c r="D2253" s="159"/>
      <c r="E2253" s="159"/>
      <c r="F2253" s="159"/>
      <c r="G2253" s="159"/>
      <c r="H2253" s="159"/>
      <c r="I2253" s="159"/>
      <c r="J2253" s="159"/>
      <c r="K2253" s="159"/>
      <c r="L2253" s="159"/>
    </row>
    <row r="2254" spans="2:12">
      <c r="B2254" s="159"/>
      <c r="C2254" s="159"/>
      <c r="D2254" s="159"/>
      <c r="E2254" s="159"/>
      <c r="F2254" s="159"/>
      <c r="G2254" s="159"/>
      <c r="H2254" s="159"/>
      <c r="I2254" s="159"/>
      <c r="J2254" s="159"/>
      <c r="K2254" s="159"/>
      <c r="L2254" s="159"/>
    </row>
    <row r="2255" spans="2:12">
      <c r="B2255" s="159"/>
      <c r="C2255" s="159"/>
      <c r="D2255" s="159"/>
      <c r="E2255" s="159"/>
      <c r="F2255" s="159"/>
      <c r="G2255" s="159"/>
      <c r="H2255" s="159"/>
      <c r="I2255" s="159"/>
      <c r="J2255" s="159"/>
      <c r="K2255" s="159"/>
      <c r="L2255" s="159"/>
    </row>
    <row r="2256" spans="2:12">
      <c r="B2256" s="159"/>
      <c r="C2256" s="159"/>
      <c r="D2256" s="159"/>
      <c r="E2256" s="159"/>
      <c r="F2256" s="159"/>
      <c r="G2256" s="159"/>
      <c r="H2256" s="159"/>
      <c r="I2256" s="159"/>
      <c r="J2256" s="159"/>
      <c r="K2256" s="159"/>
      <c r="L2256" s="159"/>
    </row>
    <row r="2257" spans="2:12">
      <c r="B2257" s="159"/>
      <c r="C2257" s="159"/>
      <c r="D2257" s="159"/>
      <c r="E2257" s="159"/>
      <c r="F2257" s="159"/>
      <c r="G2257" s="159"/>
      <c r="H2257" s="159"/>
      <c r="I2257" s="159"/>
      <c r="J2257" s="159"/>
      <c r="K2257" s="159"/>
      <c r="L2257" s="159"/>
    </row>
    <row r="2258" spans="2:12">
      <c r="B2258" s="159"/>
      <c r="C2258" s="159"/>
      <c r="D2258" s="159"/>
      <c r="E2258" s="159"/>
      <c r="F2258" s="159"/>
      <c r="G2258" s="159"/>
      <c r="H2258" s="159"/>
      <c r="I2258" s="159"/>
      <c r="J2258" s="159"/>
      <c r="K2258" s="159"/>
      <c r="L2258" s="159"/>
    </row>
    <row r="2259" spans="2:12">
      <c r="B2259" s="159"/>
      <c r="C2259" s="159"/>
      <c r="D2259" s="159"/>
      <c r="E2259" s="159"/>
      <c r="F2259" s="159"/>
      <c r="G2259" s="159"/>
      <c r="H2259" s="159"/>
      <c r="I2259" s="159"/>
      <c r="J2259" s="159"/>
      <c r="K2259" s="159"/>
      <c r="L2259" s="159"/>
    </row>
    <row r="2260" spans="2:12">
      <c r="B2260" s="159"/>
      <c r="C2260" s="159"/>
      <c r="D2260" s="159"/>
      <c r="E2260" s="159"/>
      <c r="F2260" s="159"/>
      <c r="G2260" s="159"/>
      <c r="H2260" s="159"/>
      <c r="I2260" s="159"/>
      <c r="J2260" s="159"/>
      <c r="K2260" s="159"/>
      <c r="L2260" s="159"/>
    </row>
    <row r="2261" spans="2:12">
      <c r="B2261" s="159"/>
      <c r="C2261" s="159"/>
      <c r="D2261" s="159"/>
      <c r="E2261" s="159"/>
      <c r="F2261" s="159"/>
      <c r="G2261" s="159"/>
      <c r="H2261" s="159"/>
      <c r="I2261" s="159"/>
      <c r="J2261" s="159"/>
      <c r="K2261" s="159"/>
      <c r="L2261" s="159"/>
    </row>
    <row r="2262" spans="2:12">
      <c r="B2262" s="159"/>
      <c r="C2262" s="159"/>
      <c r="D2262" s="159"/>
      <c r="E2262" s="159"/>
      <c r="F2262" s="159"/>
      <c r="G2262" s="159"/>
      <c r="H2262" s="159"/>
      <c r="I2262" s="159"/>
      <c r="J2262" s="159"/>
      <c r="K2262" s="159"/>
      <c r="L2262" s="159"/>
    </row>
    <row r="2263" spans="2:12">
      <c r="B2263" s="159"/>
      <c r="C2263" s="159"/>
      <c r="D2263" s="159"/>
      <c r="E2263" s="159"/>
      <c r="F2263" s="159"/>
      <c r="G2263" s="159"/>
      <c r="H2263" s="159"/>
      <c r="I2263" s="159"/>
      <c r="J2263" s="159"/>
      <c r="K2263" s="159"/>
      <c r="L2263" s="159"/>
    </row>
    <row r="2264" spans="2:12">
      <c r="B2264" s="159"/>
      <c r="C2264" s="159"/>
      <c r="D2264" s="159"/>
      <c r="E2264" s="159"/>
      <c r="F2264" s="159"/>
      <c r="G2264" s="159"/>
      <c r="H2264" s="159"/>
      <c r="I2264" s="159"/>
      <c r="J2264" s="159"/>
      <c r="K2264" s="159"/>
      <c r="L2264" s="159"/>
    </row>
    <row r="2265" spans="2:12">
      <c r="B2265" s="159"/>
      <c r="C2265" s="159"/>
      <c r="D2265" s="159"/>
      <c r="E2265" s="159"/>
      <c r="F2265" s="159"/>
      <c r="G2265" s="159"/>
      <c r="H2265" s="159"/>
      <c r="I2265" s="159"/>
      <c r="J2265" s="159"/>
      <c r="K2265" s="159"/>
      <c r="L2265" s="159"/>
    </row>
    <row r="2266" spans="2:12">
      <c r="B2266" s="159"/>
      <c r="C2266" s="159"/>
      <c r="D2266" s="159"/>
      <c r="E2266" s="159"/>
      <c r="F2266" s="159"/>
      <c r="G2266" s="159"/>
      <c r="H2266" s="159"/>
      <c r="I2266" s="159"/>
      <c r="J2266" s="159"/>
      <c r="K2266" s="159"/>
      <c r="L2266" s="159"/>
    </row>
    <row r="2267" spans="2:12">
      <c r="B2267" s="159"/>
      <c r="C2267" s="159"/>
      <c r="D2267" s="159"/>
      <c r="E2267" s="159"/>
      <c r="F2267" s="159"/>
      <c r="G2267" s="159"/>
      <c r="H2267" s="159"/>
      <c r="I2267" s="159"/>
      <c r="J2267" s="159"/>
      <c r="K2267" s="159"/>
      <c r="L2267" s="159"/>
    </row>
    <row r="2268" spans="2:12">
      <c r="B2268" s="159"/>
      <c r="C2268" s="159"/>
      <c r="D2268" s="159"/>
      <c r="E2268" s="159"/>
      <c r="F2268" s="159"/>
      <c r="G2268" s="159"/>
      <c r="H2268" s="159"/>
      <c r="I2268" s="159"/>
      <c r="J2268" s="159"/>
      <c r="K2268" s="159"/>
      <c r="L2268" s="159"/>
    </row>
    <row r="2269" spans="2:12">
      <c r="B2269" s="159"/>
      <c r="C2269" s="159"/>
      <c r="D2269" s="159"/>
      <c r="E2269" s="159"/>
      <c r="F2269" s="159"/>
      <c r="G2269" s="159"/>
      <c r="H2269" s="159"/>
      <c r="I2269" s="159"/>
      <c r="J2269" s="159"/>
      <c r="K2269" s="159"/>
      <c r="L2269" s="159"/>
    </row>
    <row r="2270" spans="2:12">
      <c r="B2270" s="159"/>
      <c r="C2270" s="159"/>
      <c r="D2270" s="159"/>
      <c r="E2270" s="159"/>
      <c r="F2270" s="159"/>
      <c r="G2270" s="159"/>
      <c r="H2270" s="159"/>
      <c r="I2270" s="159"/>
      <c r="J2270" s="159"/>
      <c r="K2270" s="159"/>
      <c r="L2270" s="159"/>
    </row>
    <row r="2271" spans="2:12">
      <c r="B2271" s="159"/>
      <c r="C2271" s="159"/>
      <c r="D2271" s="159"/>
      <c r="E2271" s="159"/>
      <c r="F2271" s="159"/>
      <c r="G2271" s="159"/>
      <c r="H2271" s="159"/>
      <c r="I2271" s="159"/>
      <c r="J2271" s="159"/>
      <c r="K2271" s="159"/>
      <c r="L2271" s="159"/>
    </row>
    <row r="2272" spans="2:12">
      <c r="B2272" s="159"/>
      <c r="C2272" s="159"/>
      <c r="D2272" s="159"/>
      <c r="E2272" s="159"/>
      <c r="F2272" s="159"/>
      <c r="G2272" s="159"/>
      <c r="H2272" s="159"/>
      <c r="I2272" s="159"/>
      <c r="J2272" s="159"/>
      <c r="K2272" s="159"/>
      <c r="L2272" s="159"/>
    </row>
    <row r="2273" spans="2:12">
      <c r="B2273" s="159"/>
      <c r="C2273" s="159"/>
      <c r="D2273" s="159"/>
      <c r="E2273" s="159"/>
      <c r="F2273" s="159"/>
      <c r="G2273" s="159"/>
      <c r="H2273" s="159"/>
      <c r="I2273" s="159"/>
      <c r="J2273" s="159"/>
      <c r="K2273" s="159"/>
      <c r="L2273" s="159"/>
    </row>
    <row r="2274" spans="2:12">
      <c r="B2274" s="159"/>
      <c r="C2274" s="159"/>
      <c r="D2274" s="159"/>
      <c r="E2274" s="159"/>
      <c r="F2274" s="159"/>
      <c r="G2274" s="159"/>
      <c r="H2274" s="159"/>
      <c r="I2274" s="159"/>
      <c r="J2274" s="159"/>
      <c r="K2274" s="159"/>
      <c r="L2274" s="159"/>
    </row>
    <row r="2275" spans="2:12">
      <c r="B2275" s="159"/>
      <c r="C2275" s="159"/>
      <c r="D2275" s="159"/>
      <c r="E2275" s="159"/>
      <c r="F2275" s="159"/>
      <c r="G2275" s="159"/>
      <c r="H2275" s="159"/>
      <c r="I2275" s="159"/>
      <c r="J2275" s="159"/>
      <c r="K2275" s="159"/>
      <c r="L2275" s="159"/>
    </row>
    <row r="2276" spans="2:12">
      <c r="B2276" s="159"/>
      <c r="C2276" s="159"/>
      <c r="D2276" s="159"/>
      <c r="E2276" s="159"/>
      <c r="F2276" s="159"/>
      <c r="G2276" s="159"/>
      <c r="H2276" s="159"/>
      <c r="I2276" s="159"/>
      <c r="J2276" s="159"/>
      <c r="K2276" s="159"/>
      <c r="L2276" s="159"/>
    </row>
    <row r="2277" spans="2:12">
      <c r="B2277" s="159"/>
      <c r="C2277" s="159"/>
      <c r="D2277" s="159"/>
      <c r="E2277" s="159"/>
      <c r="F2277" s="159"/>
      <c r="G2277" s="159"/>
      <c r="H2277" s="159"/>
      <c r="I2277" s="159"/>
      <c r="J2277" s="159"/>
      <c r="K2277" s="159"/>
      <c r="L2277" s="159"/>
    </row>
    <row r="2278" spans="2:12">
      <c r="B2278" s="159"/>
      <c r="C2278" s="159"/>
      <c r="D2278" s="159"/>
      <c r="E2278" s="159"/>
      <c r="F2278" s="159"/>
      <c r="G2278" s="159"/>
      <c r="H2278" s="159"/>
      <c r="I2278" s="159"/>
      <c r="J2278" s="159"/>
      <c r="K2278" s="159"/>
      <c r="L2278" s="159"/>
    </row>
    <row r="2279" spans="2:12">
      <c r="B2279" s="159"/>
      <c r="C2279" s="159"/>
      <c r="D2279" s="159"/>
      <c r="E2279" s="159"/>
      <c r="F2279" s="159"/>
      <c r="G2279" s="159"/>
      <c r="H2279" s="159"/>
      <c r="I2279" s="159"/>
      <c r="J2279" s="159"/>
      <c r="K2279" s="159"/>
      <c r="L2279" s="159"/>
    </row>
    <row r="2280" spans="2:12">
      <c r="B2280" s="159"/>
      <c r="C2280" s="159"/>
      <c r="D2280" s="159"/>
      <c r="E2280" s="159"/>
      <c r="F2280" s="159"/>
      <c r="G2280" s="159"/>
      <c r="H2280" s="159"/>
      <c r="I2280" s="159"/>
      <c r="J2280" s="159"/>
      <c r="K2280" s="159"/>
      <c r="L2280" s="159"/>
    </row>
    <row r="2281" spans="2:12">
      <c r="B2281" s="159"/>
      <c r="C2281" s="159"/>
      <c r="D2281" s="159"/>
      <c r="E2281" s="159"/>
      <c r="F2281" s="159"/>
      <c r="G2281" s="159"/>
      <c r="H2281" s="159"/>
      <c r="I2281" s="159"/>
      <c r="J2281" s="159"/>
      <c r="K2281" s="159"/>
      <c r="L2281" s="159"/>
    </row>
    <row r="2282" spans="2:12">
      <c r="B2282" s="159"/>
      <c r="C2282" s="159"/>
      <c r="D2282" s="159"/>
      <c r="E2282" s="159"/>
      <c r="F2282" s="159"/>
      <c r="G2282" s="159"/>
      <c r="H2282" s="159"/>
      <c r="I2282" s="159"/>
      <c r="J2282" s="159"/>
      <c r="K2282" s="159"/>
      <c r="L2282" s="159"/>
    </row>
    <row r="2283" spans="2:12">
      <c r="B2283" s="159"/>
      <c r="C2283" s="159"/>
      <c r="D2283" s="159"/>
      <c r="E2283" s="159"/>
      <c r="F2283" s="159"/>
      <c r="G2283" s="159"/>
      <c r="H2283" s="159"/>
      <c r="I2283" s="159"/>
      <c r="J2283" s="159"/>
      <c r="K2283" s="159"/>
      <c r="L2283" s="159"/>
    </row>
    <row r="2284" spans="2:12">
      <c r="B2284" s="159"/>
      <c r="C2284" s="159"/>
      <c r="D2284" s="159"/>
      <c r="E2284" s="159"/>
      <c r="F2284" s="159"/>
      <c r="G2284" s="159"/>
      <c r="H2284" s="159"/>
      <c r="I2284" s="159"/>
      <c r="J2284" s="159"/>
      <c r="K2284" s="159"/>
      <c r="L2284" s="159"/>
    </row>
    <row r="2285" spans="2:12">
      <c r="B2285" s="159"/>
      <c r="C2285" s="159"/>
      <c r="D2285" s="159"/>
      <c r="E2285" s="159"/>
      <c r="F2285" s="159"/>
      <c r="G2285" s="159"/>
      <c r="H2285" s="159"/>
      <c r="I2285" s="159"/>
      <c r="J2285" s="159"/>
      <c r="K2285" s="159"/>
      <c r="L2285" s="159"/>
    </row>
    <row r="2286" spans="2:12">
      <c r="B2286" s="159"/>
      <c r="C2286" s="159"/>
      <c r="D2286" s="159"/>
      <c r="E2286" s="159"/>
      <c r="F2286" s="159"/>
      <c r="G2286" s="159"/>
      <c r="H2286" s="159"/>
      <c r="I2286" s="159"/>
      <c r="J2286" s="159"/>
      <c r="K2286" s="159"/>
      <c r="L2286" s="159"/>
    </row>
    <row r="2287" spans="2:12">
      <c r="B2287" s="159"/>
      <c r="C2287" s="159"/>
      <c r="D2287" s="159"/>
      <c r="E2287" s="159"/>
      <c r="F2287" s="159"/>
      <c r="G2287" s="159"/>
      <c r="H2287" s="159"/>
      <c r="I2287" s="159"/>
      <c r="J2287" s="159"/>
      <c r="K2287" s="159"/>
      <c r="L2287" s="159"/>
    </row>
    <row r="2288" spans="2:12">
      <c r="B2288" s="159"/>
      <c r="C2288" s="159"/>
      <c r="D2288" s="159"/>
      <c r="E2288" s="159"/>
      <c r="F2288" s="159"/>
      <c r="G2288" s="159"/>
      <c r="H2288" s="159"/>
      <c r="I2288" s="159"/>
      <c r="J2288" s="159"/>
      <c r="K2288" s="159"/>
      <c r="L2288" s="159"/>
    </row>
    <row r="2289" spans="2:12">
      <c r="B2289" s="159"/>
      <c r="C2289" s="159"/>
      <c r="D2289" s="159"/>
      <c r="E2289" s="159"/>
      <c r="F2289" s="159"/>
      <c r="G2289" s="159"/>
      <c r="H2289" s="159"/>
      <c r="I2289" s="159"/>
      <c r="J2289" s="159"/>
      <c r="K2289" s="159"/>
      <c r="L2289" s="159"/>
    </row>
    <row r="2290" spans="2:12">
      <c r="B2290" s="159"/>
      <c r="C2290" s="159"/>
      <c r="D2290" s="159"/>
      <c r="E2290" s="159"/>
      <c r="F2290" s="159"/>
      <c r="G2290" s="159"/>
      <c r="H2290" s="159"/>
      <c r="I2290" s="159"/>
      <c r="J2290" s="159"/>
      <c r="K2290" s="159"/>
      <c r="L2290" s="159"/>
    </row>
    <row r="2291" spans="2:12">
      <c r="B2291" s="159"/>
      <c r="C2291" s="159"/>
      <c r="D2291" s="159"/>
      <c r="E2291" s="159"/>
      <c r="F2291" s="159"/>
      <c r="G2291" s="159"/>
      <c r="H2291" s="159"/>
      <c r="I2291" s="159"/>
      <c r="J2291" s="159"/>
      <c r="K2291" s="159"/>
      <c r="L2291" s="159"/>
    </row>
    <row r="2292" spans="2:12">
      <c r="B2292" s="159"/>
      <c r="C2292" s="159"/>
      <c r="D2292" s="159"/>
      <c r="E2292" s="159"/>
      <c r="F2292" s="159"/>
      <c r="G2292" s="159"/>
      <c r="H2292" s="159"/>
      <c r="I2292" s="159"/>
      <c r="J2292" s="159"/>
      <c r="K2292" s="159"/>
      <c r="L2292" s="159"/>
    </row>
    <row r="2293" spans="2:12">
      <c r="B2293" s="159"/>
      <c r="C2293" s="159"/>
      <c r="D2293" s="159"/>
      <c r="E2293" s="159"/>
      <c r="F2293" s="159"/>
      <c r="G2293" s="159"/>
      <c r="H2293" s="159"/>
      <c r="I2293" s="159"/>
      <c r="J2293" s="159"/>
      <c r="K2293" s="159"/>
      <c r="L2293" s="159"/>
    </row>
    <row r="2294" spans="2:12">
      <c r="B2294" s="159"/>
      <c r="C2294" s="159"/>
      <c r="D2294" s="159"/>
      <c r="E2294" s="159"/>
      <c r="F2294" s="159"/>
      <c r="G2294" s="159"/>
      <c r="H2294" s="159"/>
      <c r="I2294" s="159"/>
      <c r="J2294" s="159"/>
      <c r="K2294" s="159"/>
      <c r="L2294" s="159"/>
    </row>
    <row r="2295" spans="2:12">
      <c r="B2295" s="159"/>
      <c r="C2295" s="159"/>
      <c r="D2295" s="159"/>
      <c r="E2295" s="159"/>
      <c r="F2295" s="159"/>
      <c r="G2295" s="159"/>
      <c r="H2295" s="159"/>
      <c r="I2295" s="159"/>
      <c r="J2295" s="159"/>
      <c r="K2295" s="159"/>
      <c r="L2295" s="159"/>
    </row>
    <row r="2296" spans="2:12">
      <c r="B2296" s="159"/>
      <c r="C2296" s="159"/>
      <c r="D2296" s="159"/>
      <c r="E2296" s="159"/>
      <c r="F2296" s="159"/>
      <c r="G2296" s="159"/>
      <c r="H2296" s="159"/>
      <c r="I2296" s="159"/>
      <c r="J2296" s="159"/>
      <c r="K2296" s="159"/>
      <c r="L2296" s="159"/>
    </row>
    <row r="2297" spans="2:12">
      <c r="B2297" s="159"/>
      <c r="C2297" s="159"/>
      <c r="D2297" s="159"/>
      <c r="E2297" s="159"/>
      <c r="F2297" s="159"/>
      <c r="G2297" s="159"/>
      <c r="H2297" s="159"/>
      <c r="I2297" s="159"/>
      <c r="J2297" s="159"/>
      <c r="K2297" s="159"/>
      <c r="L2297" s="159"/>
    </row>
    <row r="2298" spans="2:12">
      <c r="B2298" s="159"/>
      <c r="C2298" s="159"/>
      <c r="D2298" s="159"/>
      <c r="E2298" s="159"/>
      <c r="F2298" s="159"/>
      <c r="G2298" s="159"/>
      <c r="H2298" s="159"/>
      <c r="I2298" s="159"/>
      <c r="J2298" s="159"/>
      <c r="K2298" s="159"/>
      <c r="L2298" s="159"/>
    </row>
    <row r="2299" spans="2:12">
      <c r="B2299" s="159"/>
      <c r="C2299" s="159"/>
      <c r="D2299" s="159"/>
      <c r="E2299" s="159"/>
      <c r="F2299" s="159"/>
      <c r="G2299" s="159"/>
      <c r="H2299" s="159"/>
      <c r="I2299" s="159"/>
      <c r="J2299" s="159"/>
      <c r="K2299" s="159"/>
      <c r="L2299" s="159"/>
    </row>
    <row r="2300" spans="2:12">
      <c r="B2300" s="159"/>
      <c r="C2300" s="159"/>
      <c r="D2300" s="159"/>
      <c r="E2300" s="159"/>
      <c r="F2300" s="159"/>
      <c r="G2300" s="159"/>
      <c r="H2300" s="159"/>
      <c r="I2300" s="159"/>
      <c r="J2300" s="159"/>
      <c r="K2300" s="159"/>
      <c r="L2300" s="159"/>
    </row>
    <row r="2301" spans="2:12">
      <c r="B2301" s="159"/>
      <c r="C2301" s="159"/>
      <c r="D2301" s="159"/>
      <c r="E2301" s="159"/>
      <c r="F2301" s="159"/>
      <c r="G2301" s="159"/>
      <c r="H2301" s="159"/>
      <c r="I2301" s="159"/>
      <c r="J2301" s="159"/>
      <c r="K2301" s="159"/>
      <c r="L2301" s="159"/>
    </row>
    <row r="2302" spans="2:12">
      <c r="B2302" s="159"/>
      <c r="C2302" s="159"/>
      <c r="D2302" s="159"/>
      <c r="E2302" s="159"/>
      <c r="F2302" s="159"/>
      <c r="G2302" s="159"/>
      <c r="H2302" s="159"/>
      <c r="I2302" s="159"/>
      <c r="J2302" s="159"/>
      <c r="K2302" s="159"/>
      <c r="L2302" s="159"/>
    </row>
    <row r="2303" spans="2:12">
      <c r="B2303" s="159"/>
      <c r="C2303" s="159"/>
      <c r="D2303" s="159"/>
      <c r="E2303" s="159"/>
      <c r="F2303" s="159"/>
      <c r="G2303" s="159"/>
      <c r="H2303" s="159"/>
      <c r="I2303" s="159"/>
      <c r="J2303" s="159"/>
      <c r="K2303" s="159"/>
      <c r="L2303" s="159"/>
    </row>
    <row r="2304" spans="2:12">
      <c r="B2304" s="159"/>
      <c r="C2304" s="159"/>
      <c r="D2304" s="159"/>
      <c r="E2304" s="159"/>
      <c r="F2304" s="159"/>
      <c r="G2304" s="159"/>
      <c r="H2304" s="159"/>
      <c r="I2304" s="159"/>
      <c r="J2304" s="159"/>
      <c r="K2304" s="159"/>
      <c r="L2304" s="159"/>
    </row>
    <row r="2305" spans="2:12">
      <c r="B2305" s="159"/>
      <c r="C2305" s="159"/>
      <c r="D2305" s="159"/>
      <c r="E2305" s="159"/>
      <c r="F2305" s="159"/>
      <c r="G2305" s="159"/>
      <c r="H2305" s="159"/>
      <c r="I2305" s="159"/>
      <c r="J2305" s="159"/>
      <c r="K2305" s="159"/>
      <c r="L2305" s="159"/>
    </row>
    <row r="2306" spans="2:12">
      <c r="B2306" s="159"/>
      <c r="C2306" s="159"/>
      <c r="D2306" s="159"/>
      <c r="E2306" s="159"/>
      <c r="F2306" s="159"/>
      <c r="G2306" s="159"/>
      <c r="H2306" s="159"/>
      <c r="I2306" s="159"/>
      <c r="J2306" s="159"/>
      <c r="K2306" s="159"/>
      <c r="L2306" s="159"/>
    </row>
    <row r="2307" spans="2:12">
      <c r="B2307" s="159"/>
      <c r="C2307" s="159"/>
      <c r="D2307" s="159"/>
      <c r="E2307" s="159"/>
      <c r="F2307" s="159"/>
      <c r="G2307" s="159"/>
      <c r="H2307" s="159"/>
      <c r="I2307" s="159"/>
      <c r="J2307" s="159"/>
      <c r="K2307" s="159"/>
      <c r="L2307" s="159"/>
    </row>
    <row r="2308" spans="2:12">
      <c r="B2308" s="159"/>
      <c r="C2308" s="159"/>
      <c r="D2308" s="159"/>
      <c r="E2308" s="159"/>
      <c r="F2308" s="159"/>
      <c r="G2308" s="159"/>
      <c r="H2308" s="159"/>
      <c r="I2308" s="159"/>
      <c r="J2308" s="159"/>
      <c r="K2308" s="159"/>
      <c r="L2308" s="159"/>
    </row>
    <row r="2309" spans="2:12">
      <c r="B2309" s="159"/>
      <c r="C2309" s="159"/>
      <c r="D2309" s="159"/>
      <c r="E2309" s="159"/>
      <c r="F2309" s="159"/>
      <c r="G2309" s="159"/>
      <c r="H2309" s="159"/>
      <c r="I2309" s="159"/>
      <c r="J2309" s="159"/>
      <c r="K2309" s="159"/>
      <c r="L2309" s="159"/>
    </row>
    <row r="2310" spans="2:12">
      <c r="B2310" s="159"/>
      <c r="C2310" s="159"/>
      <c r="D2310" s="159"/>
      <c r="E2310" s="159"/>
      <c r="F2310" s="159"/>
      <c r="G2310" s="159"/>
      <c r="H2310" s="159"/>
      <c r="I2310" s="159"/>
      <c r="J2310" s="159"/>
      <c r="K2310" s="159"/>
      <c r="L2310" s="159"/>
    </row>
    <row r="2311" spans="2:12">
      <c r="B2311" s="159"/>
      <c r="C2311" s="159"/>
      <c r="D2311" s="159"/>
      <c r="E2311" s="159"/>
      <c r="F2311" s="159"/>
      <c r="G2311" s="159"/>
      <c r="H2311" s="159"/>
      <c r="I2311" s="159"/>
      <c r="J2311" s="159"/>
      <c r="K2311" s="159"/>
      <c r="L2311" s="159"/>
    </row>
    <row r="2312" spans="2:12">
      <c r="B2312" s="159"/>
      <c r="C2312" s="159"/>
      <c r="D2312" s="159"/>
      <c r="E2312" s="159"/>
      <c r="F2312" s="159"/>
      <c r="G2312" s="159"/>
      <c r="H2312" s="159"/>
      <c r="I2312" s="159"/>
      <c r="J2312" s="159"/>
      <c r="K2312" s="159"/>
      <c r="L2312" s="159"/>
    </row>
    <row r="2313" spans="2:12">
      <c r="B2313" s="159"/>
      <c r="C2313" s="159"/>
      <c r="D2313" s="159"/>
      <c r="E2313" s="159"/>
      <c r="F2313" s="159"/>
      <c r="G2313" s="159"/>
      <c r="H2313" s="159"/>
      <c r="I2313" s="159"/>
      <c r="J2313" s="159"/>
      <c r="K2313" s="159"/>
      <c r="L2313" s="159"/>
    </row>
    <row r="2314" spans="2:12">
      <c r="B2314" s="159"/>
      <c r="C2314" s="159"/>
      <c r="D2314" s="159"/>
      <c r="E2314" s="159"/>
      <c r="F2314" s="159"/>
      <c r="G2314" s="159"/>
      <c r="H2314" s="159"/>
      <c r="I2314" s="159"/>
      <c r="J2314" s="159"/>
      <c r="K2314" s="159"/>
      <c r="L2314" s="159"/>
    </row>
    <row r="2315" spans="2:12">
      <c r="B2315" s="159"/>
      <c r="C2315" s="159"/>
      <c r="D2315" s="159"/>
      <c r="E2315" s="159"/>
      <c r="F2315" s="159"/>
      <c r="G2315" s="159"/>
      <c r="H2315" s="159"/>
      <c r="I2315" s="159"/>
      <c r="J2315" s="159"/>
      <c r="K2315" s="159"/>
      <c r="L2315" s="159"/>
    </row>
    <row r="2316" spans="2:12">
      <c r="B2316" s="159"/>
      <c r="C2316" s="159"/>
      <c r="D2316" s="159"/>
      <c r="E2316" s="159"/>
      <c r="F2316" s="159"/>
      <c r="G2316" s="159"/>
      <c r="H2316" s="159"/>
      <c r="I2316" s="159"/>
      <c r="J2316" s="159"/>
      <c r="K2316" s="159"/>
      <c r="L2316" s="159"/>
    </row>
    <row r="2317" spans="2:12">
      <c r="B2317" s="159"/>
      <c r="C2317" s="159"/>
      <c r="D2317" s="159"/>
      <c r="E2317" s="159"/>
      <c r="F2317" s="159"/>
      <c r="G2317" s="159"/>
      <c r="H2317" s="159"/>
      <c r="I2317" s="159"/>
      <c r="J2317" s="159"/>
      <c r="K2317" s="159"/>
      <c r="L2317" s="159"/>
    </row>
    <row r="2318" spans="2:12">
      <c r="B2318" s="159"/>
      <c r="C2318" s="159"/>
      <c r="D2318" s="159"/>
      <c r="E2318" s="159"/>
      <c r="F2318" s="159"/>
      <c r="G2318" s="159"/>
      <c r="H2318" s="159"/>
      <c r="I2318" s="159"/>
      <c r="J2318" s="159"/>
      <c r="K2318" s="159"/>
      <c r="L2318" s="159"/>
    </row>
    <row r="2319" spans="2:12">
      <c r="B2319" s="159"/>
      <c r="C2319" s="159"/>
      <c r="D2319" s="159"/>
      <c r="E2319" s="159"/>
      <c r="F2319" s="159"/>
      <c r="G2319" s="159"/>
      <c r="H2319" s="159"/>
      <c r="I2319" s="159"/>
      <c r="J2319" s="159"/>
      <c r="K2319" s="159"/>
      <c r="L2319" s="159"/>
    </row>
    <row r="2320" spans="2:12">
      <c r="B2320" s="159"/>
      <c r="C2320" s="159"/>
      <c r="D2320" s="159"/>
      <c r="E2320" s="159"/>
      <c r="F2320" s="159"/>
      <c r="G2320" s="159"/>
      <c r="H2320" s="159"/>
      <c r="I2320" s="159"/>
      <c r="J2320" s="159"/>
      <c r="K2320" s="159"/>
      <c r="L2320" s="159"/>
    </row>
    <row r="2321" spans="2:12">
      <c r="B2321" s="159"/>
      <c r="C2321" s="159"/>
      <c r="D2321" s="159"/>
      <c r="E2321" s="159"/>
      <c r="F2321" s="159"/>
      <c r="G2321" s="159"/>
      <c r="H2321" s="159"/>
      <c r="I2321" s="159"/>
      <c r="J2321" s="159"/>
      <c r="K2321" s="159"/>
      <c r="L2321" s="159"/>
    </row>
    <row r="2322" spans="2:12">
      <c r="B2322" s="159"/>
      <c r="C2322" s="159"/>
      <c r="D2322" s="159"/>
      <c r="E2322" s="159"/>
      <c r="F2322" s="159"/>
      <c r="G2322" s="159"/>
      <c r="H2322" s="159"/>
      <c r="I2322" s="159"/>
      <c r="J2322" s="159"/>
      <c r="K2322" s="159"/>
      <c r="L2322" s="159"/>
    </row>
    <row r="2323" spans="2:12">
      <c r="B2323" s="159"/>
      <c r="C2323" s="159"/>
      <c r="D2323" s="159"/>
      <c r="E2323" s="159"/>
      <c r="F2323" s="159"/>
      <c r="G2323" s="159"/>
      <c r="H2323" s="159"/>
      <c r="I2323" s="159"/>
      <c r="J2323" s="159"/>
      <c r="K2323" s="159"/>
      <c r="L2323" s="159"/>
    </row>
    <row r="2324" spans="2:12">
      <c r="B2324" s="159"/>
      <c r="C2324" s="159"/>
      <c r="D2324" s="159"/>
      <c r="E2324" s="159"/>
      <c r="F2324" s="159"/>
      <c r="G2324" s="159"/>
      <c r="H2324" s="159"/>
      <c r="I2324" s="159"/>
      <c r="J2324" s="159"/>
      <c r="K2324" s="159"/>
      <c r="L2324" s="159"/>
    </row>
    <row r="2325" spans="2:12">
      <c r="B2325" s="159"/>
      <c r="C2325" s="159"/>
      <c r="D2325" s="159"/>
      <c r="E2325" s="159"/>
      <c r="F2325" s="159"/>
      <c r="G2325" s="159"/>
      <c r="H2325" s="159"/>
      <c r="I2325" s="159"/>
      <c r="J2325" s="159"/>
      <c r="K2325" s="159"/>
      <c r="L2325" s="159"/>
    </row>
    <row r="2326" spans="2:12">
      <c r="B2326" s="159"/>
      <c r="C2326" s="159"/>
      <c r="D2326" s="159"/>
      <c r="E2326" s="159"/>
      <c r="F2326" s="159"/>
      <c r="G2326" s="159"/>
      <c r="H2326" s="159"/>
      <c r="I2326" s="159"/>
      <c r="J2326" s="159"/>
      <c r="K2326" s="159"/>
      <c r="L2326" s="159"/>
    </row>
    <row r="2327" spans="2:12">
      <c r="B2327" s="159"/>
      <c r="C2327" s="159"/>
      <c r="D2327" s="159"/>
      <c r="E2327" s="159"/>
      <c r="F2327" s="159"/>
      <c r="G2327" s="159"/>
      <c r="H2327" s="159"/>
      <c r="I2327" s="159"/>
      <c r="J2327" s="159"/>
      <c r="K2327" s="159"/>
      <c r="L2327" s="159"/>
    </row>
    <row r="2328" spans="2:12">
      <c r="B2328" s="159"/>
      <c r="C2328" s="159"/>
      <c r="D2328" s="159"/>
      <c r="E2328" s="159"/>
      <c r="F2328" s="159"/>
      <c r="G2328" s="159"/>
      <c r="H2328" s="159"/>
      <c r="I2328" s="159"/>
      <c r="J2328" s="159"/>
      <c r="K2328" s="159"/>
      <c r="L2328" s="159"/>
    </row>
    <row r="2329" spans="2:12">
      <c r="B2329" s="159"/>
      <c r="C2329" s="159"/>
      <c r="D2329" s="159"/>
      <c r="E2329" s="159"/>
      <c r="F2329" s="159"/>
      <c r="G2329" s="159"/>
      <c r="H2329" s="159"/>
      <c r="I2329" s="159"/>
      <c r="J2329" s="159"/>
      <c r="K2329" s="159"/>
      <c r="L2329" s="159"/>
    </row>
    <row r="2330" spans="2:12">
      <c r="B2330" s="159"/>
      <c r="C2330" s="159"/>
      <c r="D2330" s="159"/>
      <c r="E2330" s="159"/>
      <c r="F2330" s="159"/>
      <c r="G2330" s="159"/>
      <c r="H2330" s="159"/>
      <c r="I2330" s="159"/>
      <c r="J2330" s="159"/>
      <c r="K2330" s="159"/>
      <c r="L2330" s="159"/>
    </row>
    <row r="2331" spans="2:12">
      <c r="B2331" s="159"/>
      <c r="C2331" s="159"/>
      <c r="D2331" s="159"/>
      <c r="E2331" s="159"/>
      <c r="F2331" s="159"/>
      <c r="G2331" s="159"/>
      <c r="H2331" s="159"/>
      <c r="I2331" s="159"/>
      <c r="J2331" s="159"/>
      <c r="K2331" s="159"/>
      <c r="L2331" s="159"/>
    </row>
    <row r="2332" spans="2:12">
      <c r="B2332" s="159"/>
      <c r="C2332" s="159"/>
      <c r="D2332" s="159"/>
      <c r="E2332" s="159"/>
      <c r="F2332" s="159"/>
      <c r="G2332" s="159"/>
      <c r="H2332" s="159"/>
      <c r="I2332" s="159"/>
      <c r="J2332" s="159"/>
      <c r="K2332" s="159"/>
      <c r="L2332" s="159"/>
    </row>
    <row r="2333" spans="2:12">
      <c r="B2333" s="159"/>
      <c r="C2333" s="159"/>
      <c r="D2333" s="159"/>
      <c r="E2333" s="159"/>
      <c r="F2333" s="159"/>
      <c r="G2333" s="159"/>
      <c r="H2333" s="159"/>
      <c r="I2333" s="159"/>
      <c r="J2333" s="159"/>
      <c r="K2333" s="159"/>
      <c r="L2333" s="159"/>
    </row>
    <row r="2334" spans="2:12">
      <c r="B2334" s="159"/>
      <c r="C2334" s="159"/>
      <c r="D2334" s="159"/>
      <c r="E2334" s="159"/>
      <c r="F2334" s="159"/>
      <c r="G2334" s="159"/>
      <c r="H2334" s="159"/>
      <c r="I2334" s="159"/>
      <c r="J2334" s="159"/>
      <c r="K2334" s="159"/>
      <c r="L2334" s="159"/>
    </row>
    <row r="2335" spans="2:12">
      <c r="B2335" s="159"/>
      <c r="C2335" s="159"/>
      <c r="D2335" s="159"/>
      <c r="E2335" s="159"/>
      <c r="F2335" s="159"/>
      <c r="G2335" s="159"/>
      <c r="H2335" s="159"/>
      <c r="I2335" s="159"/>
      <c r="J2335" s="159"/>
      <c r="K2335" s="159"/>
      <c r="L2335" s="159"/>
    </row>
    <row r="2336" spans="2:12">
      <c r="B2336" s="159"/>
      <c r="C2336" s="159"/>
      <c r="D2336" s="159"/>
      <c r="E2336" s="159"/>
      <c r="F2336" s="159"/>
      <c r="G2336" s="159"/>
      <c r="H2336" s="159"/>
      <c r="I2336" s="159"/>
      <c r="J2336" s="159"/>
      <c r="K2336" s="159"/>
      <c r="L2336" s="159"/>
    </row>
    <row r="2337" spans="2:12">
      <c r="B2337" s="159"/>
      <c r="C2337" s="159"/>
      <c r="D2337" s="159"/>
      <c r="E2337" s="159"/>
      <c r="F2337" s="159"/>
      <c r="G2337" s="159"/>
      <c r="H2337" s="159"/>
      <c r="I2337" s="159"/>
      <c r="J2337" s="159"/>
      <c r="K2337" s="159"/>
      <c r="L2337" s="159"/>
    </row>
    <row r="2338" spans="2:12">
      <c r="B2338" s="159"/>
      <c r="C2338" s="159"/>
      <c r="D2338" s="159"/>
      <c r="E2338" s="159"/>
      <c r="F2338" s="159"/>
      <c r="G2338" s="159"/>
      <c r="H2338" s="159"/>
      <c r="I2338" s="159"/>
      <c r="J2338" s="159"/>
      <c r="K2338" s="159"/>
      <c r="L2338" s="159"/>
    </row>
    <row r="2339" spans="2:12">
      <c r="B2339" s="159"/>
      <c r="C2339" s="159"/>
      <c r="D2339" s="159"/>
      <c r="E2339" s="159"/>
      <c r="F2339" s="159"/>
      <c r="G2339" s="159"/>
      <c r="H2339" s="159"/>
      <c r="I2339" s="159"/>
      <c r="J2339" s="159"/>
      <c r="K2339" s="159"/>
      <c r="L2339" s="159"/>
    </row>
    <row r="2340" spans="2:12">
      <c r="B2340" s="159"/>
      <c r="C2340" s="159"/>
      <c r="D2340" s="159"/>
      <c r="E2340" s="159"/>
      <c r="F2340" s="159"/>
      <c r="G2340" s="159"/>
      <c r="H2340" s="159"/>
      <c r="I2340" s="159"/>
      <c r="J2340" s="159"/>
      <c r="K2340" s="159"/>
      <c r="L2340" s="159"/>
    </row>
    <row r="2341" spans="2:12">
      <c r="B2341" s="159"/>
      <c r="C2341" s="159"/>
      <c r="D2341" s="159"/>
      <c r="E2341" s="159"/>
      <c r="F2341" s="159"/>
      <c r="G2341" s="159"/>
      <c r="H2341" s="159"/>
      <c r="I2341" s="159"/>
      <c r="J2341" s="159"/>
      <c r="K2341" s="159"/>
      <c r="L2341" s="159"/>
    </row>
    <row r="2342" spans="2:12">
      <c r="B2342" s="159"/>
      <c r="C2342" s="159"/>
      <c r="D2342" s="159"/>
      <c r="E2342" s="159"/>
      <c r="F2342" s="159"/>
      <c r="G2342" s="159"/>
      <c r="H2342" s="159"/>
      <c r="I2342" s="159"/>
      <c r="J2342" s="159"/>
      <c r="K2342" s="159"/>
      <c r="L2342" s="159"/>
    </row>
    <row r="2343" spans="2:12">
      <c r="B2343" s="159"/>
      <c r="C2343" s="159"/>
      <c r="D2343" s="159"/>
      <c r="E2343" s="159"/>
      <c r="F2343" s="159"/>
      <c r="G2343" s="159"/>
      <c r="H2343" s="159"/>
      <c r="I2343" s="159"/>
      <c r="J2343" s="159"/>
      <c r="K2343" s="159"/>
      <c r="L2343" s="159"/>
    </row>
    <row r="2344" spans="2:12">
      <c r="B2344" s="159"/>
      <c r="C2344" s="159"/>
      <c r="D2344" s="159"/>
      <c r="E2344" s="159"/>
      <c r="F2344" s="159"/>
      <c r="G2344" s="159"/>
      <c r="H2344" s="159"/>
      <c r="I2344" s="159"/>
      <c r="J2344" s="159"/>
      <c r="K2344" s="159"/>
      <c r="L2344" s="159"/>
    </row>
    <row r="2345" spans="2:12">
      <c r="B2345" s="159"/>
      <c r="C2345" s="159"/>
      <c r="D2345" s="159"/>
      <c r="E2345" s="159"/>
      <c r="F2345" s="159"/>
      <c r="G2345" s="159"/>
      <c r="H2345" s="159"/>
      <c r="I2345" s="159"/>
      <c r="J2345" s="159"/>
      <c r="K2345" s="159"/>
      <c r="L2345" s="159"/>
    </row>
    <row r="2346" spans="2:12">
      <c r="B2346" s="159"/>
      <c r="C2346" s="159"/>
      <c r="D2346" s="159"/>
      <c r="E2346" s="159"/>
      <c r="F2346" s="159"/>
      <c r="G2346" s="159"/>
      <c r="H2346" s="159"/>
      <c r="I2346" s="159"/>
      <c r="J2346" s="159"/>
      <c r="K2346" s="159"/>
      <c r="L2346" s="159"/>
    </row>
    <row r="2347" spans="2:12">
      <c r="B2347" s="159"/>
      <c r="C2347" s="159"/>
      <c r="D2347" s="159"/>
      <c r="E2347" s="159"/>
      <c r="F2347" s="159"/>
      <c r="G2347" s="159"/>
      <c r="H2347" s="159"/>
      <c r="I2347" s="159"/>
      <c r="J2347" s="159"/>
      <c r="K2347" s="159"/>
      <c r="L2347" s="159"/>
    </row>
    <row r="2348" spans="2:12">
      <c r="B2348" s="159"/>
      <c r="C2348" s="159"/>
      <c r="D2348" s="159"/>
      <c r="E2348" s="159"/>
      <c r="F2348" s="159"/>
      <c r="G2348" s="159"/>
      <c r="H2348" s="159"/>
      <c r="I2348" s="159"/>
      <c r="J2348" s="159"/>
      <c r="K2348" s="159"/>
      <c r="L2348" s="159"/>
    </row>
    <row r="2349" spans="2:12">
      <c r="B2349" s="159"/>
      <c r="C2349" s="159"/>
      <c r="D2349" s="159"/>
      <c r="E2349" s="159"/>
      <c r="F2349" s="159"/>
      <c r="G2349" s="159"/>
      <c r="H2349" s="159"/>
      <c r="I2349" s="159"/>
      <c r="J2349" s="159"/>
      <c r="K2349" s="159"/>
      <c r="L2349" s="159"/>
    </row>
    <row r="2350" spans="2:12">
      <c r="B2350" s="159"/>
      <c r="C2350" s="159"/>
      <c r="D2350" s="159"/>
      <c r="E2350" s="159"/>
      <c r="F2350" s="159"/>
      <c r="G2350" s="159"/>
      <c r="H2350" s="159"/>
      <c r="I2350" s="159"/>
      <c r="J2350" s="159"/>
      <c r="K2350" s="159"/>
      <c r="L2350" s="159"/>
    </row>
    <row r="2351" spans="2:12">
      <c r="B2351" s="159"/>
      <c r="C2351" s="159"/>
      <c r="D2351" s="159"/>
      <c r="E2351" s="159"/>
      <c r="F2351" s="159"/>
      <c r="G2351" s="159"/>
      <c r="H2351" s="159"/>
      <c r="I2351" s="159"/>
      <c r="J2351" s="159"/>
      <c r="K2351" s="159"/>
      <c r="L2351" s="159"/>
    </row>
    <row r="2352" spans="2:12">
      <c r="B2352" s="159"/>
      <c r="C2352" s="159"/>
      <c r="D2352" s="159"/>
      <c r="E2352" s="159"/>
      <c r="F2352" s="159"/>
      <c r="G2352" s="159"/>
      <c r="H2352" s="159"/>
      <c r="I2352" s="159"/>
      <c r="J2352" s="159"/>
      <c r="K2352" s="159"/>
      <c r="L2352" s="159"/>
    </row>
    <row r="2353" spans="2:12">
      <c r="B2353" s="159"/>
      <c r="C2353" s="159"/>
      <c r="D2353" s="159"/>
      <c r="E2353" s="159"/>
      <c r="F2353" s="159"/>
      <c r="G2353" s="159"/>
      <c r="H2353" s="159"/>
      <c r="I2353" s="159"/>
      <c r="J2353" s="159"/>
      <c r="K2353" s="159"/>
      <c r="L2353" s="159"/>
    </row>
    <row r="2354" spans="2:12">
      <c r="B2354" s="159"/>
      <c r="C2354" s="159"/>
      <c r="D2354" s="159"/>
      <c r="E2354" s="159"/>
      <c r="F2354" s="159"/>
      <c r="G2354" s="159"/>
      <c r="H2354" s="159"/>
      <c r="I2354" s="159"/>
      <c r="J2354" s="159"/>
      <c r="K2354" s="159"/>
      <c r="L2354" s="159"/>
    </row>
    <row r="2355" spans="2:12">
      <c r="B2355" s="159"/>
      <c r="C2355" s="159"/>
      <c r="D2355" s="159"/>
      <c r="E2355" s="159"/>
      <c r="F2355" s="159"/>
      <c r="G2355" s="159"/>
      <c r="H2355" s="159"/>
      <c r="I2355" s="159"/>
      <c r="J2355" s="159"/>
      <c r="K2355" s="159"/>
      <c r="L2355" s="159"/>
    </row>
  </sheetData>
  <phoneticPr fontId="5" type="noConversion"/>
  <pageMargins left="0.78740157499999996" right="0.78740157499999996" top="0.984251969" bottom="0.984251969" header="0.49212598499999999" footer="0.49212598499999999"/>
  <pageSetup orientation="portrait" r:id="rId1"/>
  <headerFooter alignWithMargins="0"/>
  <customProperties>
    <customPr name="_pios_id" r:id="rId2"/>
  </customProperties>
  <ignoredErrors>
    <ignoredError sqref="CF8:CU26 CF34:CT52 CF7:CT7 CF55:CU74 CF53:CT53 CF81 CK81:CU81 CH81 CF76:CU77 CF75:CT75 CF33:CT33 CF54:CT54 CU54 CU34:CU52 CU33 CU53:CW53 CV34:CW52 CV54:CW54 CV60:CW80 CV59" formulaRange="1"/>
  </ignoredError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A2934-D567-45F4-B7E1-C043F1013E40}">
  <sheetPr>
    <tabColor indexed="25"/>
  </sheetPr>
  <dimension ref="A1:DA61"/>
  <sheetViews>
    <sheetView showGridLines="0" zoomScaleNormal="100" workbookViewId="0">
      <pane xSplit="2" ySplit="6" topLeftCell="BZ7" activePane="bottomRight" state="frozen"/>
      <selection pane="topRight" activeCell="C1" sqref="C1"/>
      <selection pane="bottomLeft" activeCell="A7" sqref="A7"/>
      <selection pane="bottomRight" activeCell="CD7" sqref="CD7"/>
    </sheetView>
  </sheetViews>
  <sheetFormatPr defaultColWidth="9.140625" defaultRowHeight="12"/>
  <cols>
    <col min="1" max="1" width="2.7109375" style="292" customWidth="1"/>
    <col min="2" max="2" width="47.5703125" style="292" bestFit="1" customWidth="1"/>
    <col min="3" max="6" width="14.5703125" style="292" customWidth="1"/>
    <col min="7" max="8" width="14.5703125" style="291" customWidth="1"/>
    <col min="9" max="10" width="14.5703125" style="292" customWidth="1"/>
    <col min="11" max="14" width="14.5703125" style="291" customWidth="1"/>
    <col min="15" max="15" width="12.140625" style="291" customWidth="1"/>
    <col min="16" max="16" width="14.140625" style="291" customWidth="1"/>
    <col min="17" max="17" width="11.140625" style="291" customWidth="1"/>
    <col min="18" max="18" width="11.5703125" style="292" customWidth="1"/>
    <col min="19" max="19" width="12.85546875" style="292" customWidth="1"/>
    <col min="20" max="20" width="12.28515625" style="292" customWidth="1"/>
    <col min="21" max="32" width="11.140625" style="292" customWidth="1"/>
    <col min="33" max="33" width="11.5703125" style="292" customWidth="1"/>
    <col min="34" max="40" width="11.140625" style="292" customWidth="1"/>
    <col min="41" max="56" width="12.7109375" style="292" customWidth="1"/>
    <col min="57" max="59" width="10.7109375" style="292" customWidth="1"/>
    <col min="60" max="60" width="10" style="292" customWidth="1"/>
    <col min="61" max="63" width="10.7109375" style="292" customWidth="1"/>
    <col min="64" max="66" width="14.5703125" style="292" customWidth="1"/>
    <col min="67" max="68" width="10.7109375" style="292" customWidth="1"/>
    <col min="69" max="70" width="12.140625" style="292" customWidth="1"/>
    <col min="71" max="71" width="13" style="292" customWidth="1"/>
    <col min="72" max="82" width="15" style="292" customWidth="1"/>
    <col min="83" max="83" width="13.42578125" style="391" bestFit="1" customWidth="1"/>
    <col min="84" max="99" width="11.7109375" style="292" customWidth="1"/>
    <col min="100" max="102" width="11.7109375" style="292" bestFit="1" customWidth="1"/>
    <col min="103" max="103" width="12" style="391" bestFit="1" customWidth="1"/>
    <col min="104" max="16384" width="9.140625" style="292"/>
  </cols>
  <sheetData>
    <row r="1" spans="1:103" ht="15.75" customHeight="1">
      <c r="A1" s="4"/>
      <c r="B1" s="175"/>
      <c r="C1" s="175"/>
      <c r="D1" s="175"/>
      <c r="E1" s="175"/>
      <c r="F1" s="175"/>
      <c r="I1" s="175"/>
      <c r="J1" s="175"/>
    </row>
    <row r="2" spans="1:103" ht="15.75" customHeight="1">
      <c r="A2" s="4"/>
      <c r="B2" s="79"/>
      <c r="C2" s="112"/>
      <c r="D2" s="282"/>
      <c r="F2" s="282"/>
      <c r="I2" s="282"/>
      <c r="J2" s="282"/>
      <c r="BR2" s="357"/>
      <c r="BV2" s="357"/>
      <c r="BW2" s="357"/>
      <c r="BX2" s="357"/>
      <c r="BY2" s="357"/>
      <c r="BZ2" s="357"/>
      <c r="CA2" s="357"/>
      <c r="CB2" s="357"/>
      <c r="CC2" s="357"/>
      <c r="CD2" s="357"/>
      <c r="CV2" s="357"/>
      <c r="CW2" s="357"/>
    </row>
    <row r="3" spans="1:103" ht="15.75" customHeight="1">
      <c r="A3" s="4"/>
      <c r="B3" s="4"/>
      <c r="C3" s="4"/>
      <c r="D3" s="4"/>
      <c r="F3" s="4"/>
      <c r="I3" s="4"/>
      <c r="J3" s="4"/>
      <c r="BR3" s="357"/>
      <c r="BV3" s="357"/>
      <c r="BW3" s="357"/>
      <c r="BX3" s="357"/>
      <c r="BY3" s="357"/>
      <c r="BZ3" s="357"/>
      <c r="CA3" s="357"/>
      <c r="CB3" s="357"/>
      <c r="CC3" s="357"/>
      <c r="CD3" s="357"/>
      <c r="CF3" s="219"/>
      <c r="CG3" s="183"/>
      <c r="CH3" s="183"/>
      <c r="CI3" s="183"/>
      <c r="CJ3" s="183"/>
      <c r="CK3" s="183"/>
      <c r="CL3" s="183"/>
      <c r="CM3" s="183"/>
      <c r="CN3" s="183"/>
      <c r="CO3" s="183"/>
      <c r="CP3" s="183"/>
      <c r="CQ3" s="183"/>
      <c r="CR3" s="183"/>
      <c r="CS3" s="183"/>
      <c r="CT3" s="183"/>
      <c r="CU3" s="183"/>
      <c r="CV3" s="357"/>
      <c r="CW3" s="357"/>
    </row>
    <row r="4" spans="1:103" ht="21" customHeight="1">
      <c r="C4" s="293"/>
      <c r="D4" s="293"/>
      <c r="F4" s="293"/>
      <c r="G4" s="294"/>
      <c r="H4" s="294"/>
      <c r="I4" s="293"/>
      <c r="J4" s="293"/>
      <c r="O4" s="124"/>
      <c r="T4" s="176"/>
      <c r="AH4" s="124"/>
      <c r="AO4" s="124"/>
      <c r="BC4" s="124"/>
      <c r="BK4" s="229">
        <v>1000</v>
      </c>
      <c r="BN4" s="295">
        <v>1000</v>
      </c>
    </row>
    <row r="5" spans="1:103">
      <c r="B5" s="296" t="str">
        <f>IF(Portfolio!$CE$3=SOURCE!$A$1,SOURCE!D294,SOURCE!E294)</f>
        <v>Indicadores</v>
      </c>
      <c r="C5" s="296"/>
      <c r="D5" s="296"/>
      <c r="E5" s="296"/>
      <c r="F5" s="296"/>
      <c r="G5" s="296"/>
      <c r="H5" s="296"/>
      <c r="I5" s="296"/>
      <c r="J5" s="296"/>
      <c r="K5" s="296"/>
      <c r="L5" s="296"/>
      <c r="M5" s="296"/>
      <c r="N5" s="296"/>
      <c r="O5" s="296"/>
      <c r="P5" s="296"/>
      <c r="Q5" s="296"/>
      <c r="R5" s="296"/>
      <c r="S5" s="296"/>
      <c r="T5" s="296"/>
      <c r="U5" s="297"/>
      <c r="V5" s="297"/>
      <c r="W5" s="297"/>
      <c r="X5" s="297"/>
      <c r="Y5" s="297"/>
      <c r="Z5" s="297"/>
      <c r="AA5" s="297"/>
      <c r="AB5" s="297"/>
      <c r="AC5" s="297"/>
      <c r="AD5" s="297"/>
      <c r="AE5" s="297"/>
      <c r="AF5" s="297"/>
      <c r="AG5" s="297"/>
      <c r="AH5" s="297"/>
      <c r="AI5" s="297"/>
      <c r="AJ5" s="297"/>
      <c r="AK5" s="297"/>
      <c r="AL5" s="297"/>
      <c r="AM5" s="297"/>
      <c r="AN5" s="297"/>
      <c r="AO5" s="297"/>
      <c r="AP5" s="297"/>
      <c r="AQ5" s="297"/>
      <c r="AR5" s="297"/>
      <c r="AS5" s="297"/>
      <c r="AT5" s="297"/>
      <c r="AU5" s="297"/>
      <c r="AV5" s="297"/>
      <c r="AW5" s="297"/>
      <c r="AX5" s="297"/>
      <c r="AY5" s="297"/>
      <c r="AZ5" s="297"/>
      <c r="BA5" s="297"/>
      <c r="BB5" s="297"/>
      <c r="BC5" s="297"/>
      <c r="BD5" s="297"/>
      <c r="BE5" s="297"/>
      <c r="BF5" s="297"/>
      <c r="BG5" s="297"/>
      <c r="BH5" s="297"/>
      <c r="BI5" s="297"/>
      <c r="BJ5" s="297"/>
      <c r="BK5" s="297"/>
      <c r="BL5" s="297"/>
      <c r="BM5" s="297"/>
      <c r="BN5" s="297"/>
      <c r="BO5" s="297"/>
      <c r="BP5" s="297"/>
      <c r="BQ5" s="297"/>
      <c r="BR5" s="297"/>
      <c r="BS5" s="297"/>
      <c r="BT5" s="297"/>
      <c r="BU5" s="297"/>
      <c r="BV5" s="297"/>
      <c r="BW5" s="297"/>
      <c r="BX5" s="297"/>
      <c r="BY5" s="297"/>
      <c r="BZ5" s="297"/>
      <c r="CA5" s="297"/>
      <c r="CB5" s="297"/>
      <c r="CC5" s="297"/>
      <c r="CD5" s="297"/>
      <c r="CF5" s="297"/>
      <c r="CG5" s="297"/>
      <c r="CH5" s="297"/>
      <c r="CI5" s="297"/>
      <c r="CJ5" s="297"/>
      <c r="CK5" s="297"/>
      <c r="CL5" s="297"/>
      <c r="CM5" s="297"/>
      <c r="CN5" s="297"/>
      <c r="CO5" s="297"/>
      <c r="CP5" s="297"/>
      <c r="CQ5" s="297"/>
      <c r="CR5" s="297"/>
      <c r="CS5" s="297"/>
      <c r="CT5" s="297"/>
      <c r="CU5" s="297"/>
      <c r="CV5" s="297"/>
      <c r="CW5" s="297"/>
      <c r="CX5" s="297"/>
      <c r="CY5" s="297"/>
    </row>
    <row r="6" spans="1:103">
      <c r="B6" s="298" t="str">
        <f>IF(Portfolio!$CE$3=SOURCE!$A$1,SOURCE!D295,SOURCE!E295)</f>
        <v>Financeiros (MTE %)</v>
      </c>
      <c r="C6" s="299" t="str">
        <f>IF(Portfolio!$CE$3=SOURCE!$A$1,SOURCE!G294,SOURCE!G295)</f>
        <v>1T06</v>
      </c>
      <c r="D6" s="299" t="str">
        <f>IF(Portfolio!$CE$3=SOURCE!$A$1,SOURCE!H294,SOURCE!H295)</f>
        <v>2T06</v>
      </c>
      <c r="E6" s="299" t="str">
        <f>IF(Portfolio!$CE$3=SOURCE!$A$1,SOURCE!I294,SOURCE!I295)</f>
        <v>3T06</v>
      </c>
      <c r="F6" s="299" t="str">
        <f>IF(Portfolio!$CE$3=SOURCE!$A$1,SOURCE!J294,SOURCE!J295)</f>
        <v>4T06</v>
      </c>
      <c r="G6" s="299" t="str">
        <f>IF(Portfolio!$CE$3=SOURCE!$A$1,SOURCE!K294,SOURCE!K295)</f>
        <v>1T07</v>
      </c>
      <c r="H6" s="299" t="str">
        <f>IF(Portfolio!$CE$3=SOURCE!$A$1,SOURCE!L294,SOURCE!L295)</f>
        <v>2T07</v>
      </c>
      <c r="I6" s="299" t="str">
        <f>IF(Portfolio!$CE$3=SOURCE!$A$1,SOURCE!M294,SOURCE!M295)</f>
        <v>3T07</v>
      </c>
      <c r="J6" s="299" t="str">
        <f>IF(Portfolio!$CE$3=SOURCE!$A$1,SOURCE!N294,SOURCE!N295)</f>
        <v>4T07</v>
      </c>
      <c r="K6" s="299" t="str">
        <f>IF(Portfolio!$CE$3=SOURCE!$A$1,SOURCE!O294,SOURCE!O295)</f>
        <v>1T08</v>
      </c>
      <c r="L6" s="299" t="str">
        <f>IF(Portfolio!$CE$3=SOURCE!$A$1,SOURCE!P294,SOURCE!P295)</f>
        <v>2T08</v>
      </c>
      <c r="M6" s="299" t="str">
        <f>IF(Portfolio!$CE$3=SOURCE!$A$1,SOURCE!Q294,SOURCE!Q295)</f>
        <v>3T08</v>
      </c>
      <c r="N6" s="299" t="str">
        <f>IF(Portfolio!$CE$3=SOURCE!$A$1,SOURCE!R294,SOURCE!R295)</f>
        <v>4T08</v>
      </c>
      <c r="O6" s="299" t="str">
        <f>IF(Portfolio!$CE$3=SOURCE!$A$1,SOURCE!S294,SOURCE!S295)</f>
        <v>1T09</v>
      </c>
      <c r="P6" s="299" t="str">
        <f>IF(Portfolio!$CE$3=SOURCE!$A$1,SOURCE!T294,SOURCE!T295)</f>
        <v>2T09</v>
      </c>
      <c r="Q6" s="299" t="str">
        <f>IF(Portfolio!$CE$3=SOURCE!$A$1,SOURCE!U294,SOURCE!U295)</f>
        <v>3T09</v>
      </c>
      <c r="R6" s="299" t="str">
        <f>IF(Portfolio!$CE$3=SOURCE!$A$1,SOURCE!V294,SOURCE!V295)</f>
        <v>4T09</v>
      </c>
      <c r="S6" s="299" t="str">
        <f>IF(Portfolio!$CE$3=SOURCE!$A$1,SOURCE!W294,SOURCE!W295)</f>
        <v>1T10</v>
      </c>
      <c r="T6" s="299" t="str">
        <f>IF(Portfolio!$CE$3=SOURCE!$A$1,SOURCE!X294,SOURCE!X295)</f>
        <v>2T10</v>
      </c>
      <c r="U6" s="299" t="str">
        <f>IF(Portfolio!$CE$3=SOURCE!$A$1,SOURCE!Y294,SOURCE!Y295)</f>
        <v>3T10</v>
      </c>
      <c r="V6" s="299" t="str">
        <f>IF(Portfolio!$CE$3=SOURCE!$A$1,SOURCE!Z294,SOURCE!Z295)</f>
        <v>4T10</v>
      </c>
      <c r="W6" s="299" t="str">
        <f>IF(Portfolio!$CE$3=SOURCE!$A$1,SOURCE!AA294,SOURCE!AA295)</f>
        <v>1T11</v>
      </c>
      <c r="X6" s="299" t="str">
        <f>IF(Portfolio!$CE$3=SOURCE!$A$1,SOURCE!AB294,SOURCE!AB295)</f>
        <v>2T11</v>
      </c>
      <c r="Y6" s="299" t="str">
        <f>IF(Portfolio!$CE$3=SOURCE!$A$1,SOURCE!AC294,SOURCE!AC295)</f>
        <v>3T11</v>
      </c>
      <c r="Z6" s="299" t="str">
        <f>IF(Portfolio!$CE$3=SOURCE!$A$1,SOURCE!AD294,SOURCE!AD295)</f>
        <v>4T11</v>
      </c>
      <c r="AA6" s="299" t="str">
        <f>IF(Portfolio!$CE$3=SOURCE!$A$1,SOURCE!AE294,SOURCE!AE295)</f>
        <v>1T12</v>
      </c>
      <c r="AB6" s="299" t="str">
        <f>IF(Portfolio!$CE$3=SOURCE!$A$1,SOURCE!AF294,SOURCE!AF295)</f>
        <v>2T12</v>
      </c>
      <c r="AC6" s="299" t="str">
        <f>IF(Portfolio!$CE$3=SOURCE!$A$1,SOURCE!AG294,SOURCE!AG295)</f>
        <v>3T12</v>
      </c>
      <c r="AD6" s="299" t="str">
        <f>IF(Portfolio!$CE$3=SOURCE!$A$1,SOURCE!AH294,SOURCE!AH295)</f>
        <v>4T12</v>
      </c>
      <c r="AE6" s="299" t="str">
        <f>IF(Portfolio!$CE$3=SOURCE!$A$1,SOURCE!AI294,SOURCE!AI295)</f>
        <v>1T13</v>
      </c>
      <c r="AF6" s="299" t="str">
        <f>IF(Portfolio!$CE$3=SOURCE!$A$1,SOURCE!AJ294,SOURCE!AJ295)</f>
        <v>2T13</v>
      </c>
      <c r="AG6" s="299" t="str">
        <f>IF(Portfolio!$CE$3=SOURCE!$A$1,SOURCE!AK294,SOURCE!AK295)</f>
        <v>3T13</v>
      </c>
      <c r="AH6" s="299" t="str">
        <f>IF(Portfolio!$CE$3=SOURCE!$A$1,SOURCE!AL294,SOURCE!AL295)</f>
        <v>4T13</v>
      </c>
      <c r="AI6" s="299" t="str">
        <f>IF(Portfolio!$CE$3=SOURCE!$A$1,SOURCE!AM294,SOURCE!AM295)</f>
        <v>1T14</v>
      </c>
      <c r="AJ6" s="299" t="str">
        <f>IF(Portfolio!$CE$3=SOURCE!$A$1,SOURCE!AN294,SOURCE!AN295)</f>
        <v>2T14</v>
      </c>
      <c r="AK6" s="299" t="str">
        <f>IF(Portfolio!$CE$3=SOURCE!$A$1,SOURCE!AO294,SOURCE!AO295)</f>
        <v>3T14</v>
      </c>
      <c r="AL6" s="299" t="str">
        <f>IF(Portfolio!$CE$3=SOURCE!$A$1,SOURCE!AP294,SOURCE!AP295)</f>
        <v>4T14</v>
      </c>
      <c r="AM6" s="299" t="str">
        <f>IF(Portfolio!$CE$3=SOURCE!$A$1,SOURCE!AQ294,SOURCE!AQ295)</f>
        <v>1T15</v>
      </c>
      <c r="AN6" s="299" t="str">
        <f>IF(Portfolio!$CE$3=SOURCE!$A$1,SOURCE!AR294,SOURCE!AR295)</f>
        <v>2T15</v>
      </c>
      <c r="AO6" s="299" t="str">
        <f>IF(Portfolio!$CE$3=SOURCE!$A$1,SOURCE!AS294,SOURCE!AS295)</f>
        <v>3T15</v>
      </c>
      <c r="AP6" s="299" t="str">
        <f>IF(Portfolio!$CE$3=SOURCE!$A$1,SOURCE!AT294,SOURCE!AT295)</f>
        <v>4T15</v>
      </c>
      <c r="AQ6" s="299" t="str">
        <f>IF(Portfolio!$CE$3=SOURCE!$A$1,SOURCE!AU294,SOURCE!AU295)</f>
        <v>1T16</v>
      </c>
      <c r="AR6" s="299" t="str">
        <f>IF(Portfolio!$CE$3=SOURCE!$A$1,SOURCE!AV294,SOURCE!AV295)</f>
        <v>2T16</v>
      </c>
      <c r="AS6" s="299" t="str">
        <f>IF(Portfolio!$CE$3=SOURCE!$A$1,SOURCE!AW294,SOURCE!AW295)</f>
        <v>3T16</v>
      </c>
      <c r="AT6" s="299" t="str">
        <f>IF(Portfolio!$CE$3=SOURCE!$A$1,SOURCE!AX294,SOURCE!AX295)</f>
        <v>4T16</v>
      </c>
      <c r="AU6" s="299" t="str">
        <f>IF(Portfolio!$CE$3=SOURCE!$A$1,SOURCE!AY294,SOURCE!AY295)</f>
        <v>1T17</v>
      </c>
      <c r="AV6" s="299" t="str">
        <f>IF(Portfolio!$CE$3=SOURCE!$A$1,SOURCE!AZ294,SOURCE!AZ295)</f>
        <v>2T17</v>
      </c>
      <c r="AW6" s="299" t="str">
        <f>IF(Portfolio!$CE$3=SOURCE!$A$1,SOURCE!BA294,SOURCE!BA295)</f>
        <v>3T17</v>
      </c>
      <c r="AX6" s="299" t="str">
        <f>IF(Portfolio!$CE$3=SOURCE!$A$1,SOURCE!BB294,SOURCE!BB295)</f>
        <v>4T17</v>
      </c>
      <c r="AY6" s="299" t="str">
        <f>IF(Portfolio!$CE$3=SOURCE!$A$1,SOURCE!BC294,SOURCE!BC295)</f>
        <v>1T18</v>
      </c>
      <c r="AZ6" s="299" t="str">
        <f>IF(Portfolio!$CE$3=SOURCE!$A$1,SOURCE!BD294,SOURCE!BD295)</f>
        <v>2T18</v>
      </c>
      <c r="BA6" s="299" t="str">
        <f>IF(Portfolio!$CE$3=SOURCE!$A$1,SOURCE!BE294,SOURCE!BE295)</f>
        <v>3T18</v>
      </c>
      <c r="BB6" s="299" t="str">
        <f>IF(Portfolio!$CE$3=SOURCE!$A$1,SOURCE!BF294,SOURCE!BF295)</f>
        <v>4T18</v>
      </c>
      <c r="BC6" s="299" t="str">
        <f>IF(Portfolio!$CE$3=SOURCE!$A$1,SOURCE!BG294,SOURCE!BG295)</f>
        <v>1T19</v>
      </c>
      <c r="BD6" s="299" t="str">
        <f>IF(Portfolio!$CE$3=SOURCE!$A$1,SOURCE!BH294,SOURCE!BH295)</f>
        <v>2T19</v>
      </c>
      <c r="BE6" s="299" t="str">
        <f>IF(Portfolio!$CE$3=SOURCE!$A$1,SOURCE!BI294,SOURCE!BI295)</f>
        <v>3T19</v>
      </c>
      <c r="BF6" s="299" t="str">
        <f>IF(Portfolio!$CE$3=SOURCE!$A$1,SOURCE!BJ294,SOURCE!BJ295)</f>
        <v>4T19</v>
      </c>
      <c r="BG6" s="299" t="str">
        <f>IF(Portfolio!$CE$3=SOURCE!$A$1,SOURCE!BK294,SOURCE!BK295)</f>
        <v>1T20</v>
      </c>
      <c r="BH6" s="299" t="str">
        <f>IF(Portfolio!$CE$3=SOURCE!$A$1,SOURCE!BL294,SOURCE!BL295)</f>
        <v>2T20</v>
      </c>
      <c r="BI6" s="299" t="str">
        <f>IF(Portfolio!$CE$3=SOURCE!$A$1,SOURCE!BM294,SOURCE!BM295)</f>
        <v>3T20</v>
      </c>
      <c r="BJ6" s="299" t="str">
        <f>IF(Portfolio!$CE$3=SOURCE!$A$1,SOURCE!BN294,SOURCE!BN295)</f>
        <v>4T20</v>
      </c>
      <c r="BK6" s="299" t="str">
        <f>IF(Portfolio!$CE$3=SOURCE!$A$1,SOURCE!BO294,SOURCE!BO295)</f>
        <v>1T21</v>
      </c>
      <c r="BL6" s="299" t="str">
        <f>IF(Portfolio!$CE$3=SOURCE!$A$1,SOURCE!BP294,SOURCE!BP295)</f>
        <v>2T21</v>
      </c>
      <c r="BM6" s="299" t="str">
        <f>IF(Portfolio!$CE$3=SOURCE!$A$1,SOURCE!BQ294,SOURCE!BQ295)</f>
        <v>3T21</v>
      </c>
      <c r="BN6" s="299" t="str">
        <f>IF(Portfolio!$CE$3=SOURCE!$A$1,SOURCE!BR294,SOURCE!BR295)</f>
        <v>4T21</v>
      </c>
      <c r="BO6" s="299" t="str">
        <f>IF(Portfolio!$CE$3=SOURCE!$A$1,SOURCE!BS294,SOURCE!BS295)</f>
        <v>1T22</v>
      </c>
      <c r="BP6" s="299" t="str">
        <f>IF(Portfolio!$CE$3=SOURCE!$A$1,SOURCE!BT294,SOURCE!BT295)</f>
        <v>2T22</v>
      </c>
      <c r="BQ6" s="299" t="str">
        <f>IF(Portfolio!$CE$3=SOURCE!$A$1,SOURCE!BU294,SOURCE!BU295)</f>
        <v>3T22</v>
      </c>
      <c r="BR6" s="299" t="str">
        <f>IF(Portfolio!$CE$3=SOURCE!$A$1,SOURCE!BV294,SOURCE!BV295)</f>
        <v>4T22</v>
      </c>
      <c r="BS6" s="299" t="str">
        <f>IF(Portfolio!$CE$3=SOURCE!$A$1,SOURCE!BW294,SOURCE!BW295)</f>
        <v>1T23</v>
      </c>
      <c r="BT6" s="299" t="str">
        <f>IF(Portfolio!$CE$3=SOURCE!$A$1,SOURCE!BX294,SOURCE!BX295)</f>
        <v>2T23</v>
      </c>
      <c r="BU6" s="299" t="str">
        <f>IF(Portfolio!$CE$3=SOURCE!$A$1,SOURCE!BY294,SOURCE!BY295)</f>
        <v>3T23</v>
      </c>
      <c r="BV6" s="299" t="str">
        <f>IF(Portfolio!$CE$3=SOURCE!$A$1,SOURCE!BZ294,SOURCE!BZ295)</f>
        <v>4T23</v>
      </c>
      <c r="BW6" s="299" t="str">
        <f>IF(Portfolio!$CE$3=SOURCE!$A$1,SOURCE!CA294,SOURCE!CA295)</f>
        <v>1T24</v>
      </c>
      <c r="BX6" s="299" t="str">
        <f>IF(Portfolio!$CE$3=SOURCE!$A$1,SOURCE!CB294,SOURCE!CB295)</f>
        <v>2T24</v>
      </c>
      <c r="BY6" s="299" t="str">
        <f>IF(Portfolio!$CE$3=SOURCE!$A$1,SOURCE!CC294,SOURCE!CC295)</f>
        <v>3T24</v>
      </c>
      <c r="BZ6" s="299" t="str">
        <f>IF(Portfolio!$CE$3=SOURCE!$A$1,SOURCE!CD294,SOURCE!CD295)</f>
        <v>4T24</v>
      </c>
      <c r="CA6" s="299" t="str">
        <f>IF(Portfolio!$CE$3=SOURCE!$A$1,SOURCE!CE294,SOURCE!CE295)</f>
        <v>1T25</v>
      </c>
      <c r="CB6" s="299" t="str">
        <f>IF(Portfolio!$CE$3=SOURCE!$A$1,SOURCE!CF294,SOURCE!CF295)</f>
        <v>2T25</v>
      </c>
      <c r="CC6" s="299" t="str">
        <f>IF(Portfolio!$CE$3=SOURCE!$A$1,SOURCE!CG294,SOURCE!CG295)</f>
        <v>3T25</v>
      </c>
      <c r="CD6" s="299" t="str">
        <f>IF(Portfolio!$CE$3=SOURCE!$A$1,SOURCE!CH294,SOURCE!CH295)</f>
        <v>4T25</v>
      </c>
      <c r="CF6" s="300">
        <v>2006</v>
      </c>
      <c r="CG6" s="300">
        <v>2007</v>
      </c>
      <c r="CH6" s="300">
        <v>2008</v>
      </c>
      <c r="CI6" s="300">
        <v>2009</v>
      </c>
      <c r="CJ6" s="300">
        <v>2010</v>
      </c>
      <c r="CK6" s="300">
        <v>2011</v>
      </c>
      <c r="CL6" s="300">
        <v>2012</v>
      </c>
      <c r="CM6" s="300">
        <v>2013</v>
      </c>
      <c r="CN6" s="300">
        <v>2014</v>
      </c>
      <c r="CO6" s="300">
        <v>2015</v>
      </c>
      <c r="CP6" s="300">
        <v>2016</v>
      </c>
      <c r="CQ6" s="300">
        <v>2017</v>
      </c>
      <c r="CR6" s="300">
        <v>2018</v>
      </c>
      <c r="CS6" s="300">
        <v>2019</v>
      </c>
      <c r="CT6" s="300">
        <v>2020</v>
      </c>
      <c r="CU6" s="300">
        <v>2021</v>
      </c>
      <c r="CV6" s="300">
        <v>2022</v>
      </c>
      <c r="CW6" s="300">
        <v>2023</v>
      </c>
      <c r="CX6" s="300">
        <v>2024</v>
      </c>
      <c r="CY6" s="300">
        <v>2025</v>
      </c>
    </row>
    <row r="7" spans="1:103">
      <c r="B7" s="292" t="str">
        <f>IF(Portfolio!$CE$3=SOURCE!$A$1,SOURCE!D296,SOURCE!E296)</f>
        <v>Receita Bruta</v>
      </c>
      <c r="C7" s="22">
        <f>'Resultado | Income Statement'!C16</f>
        <v>50084.088660938382</v>
      </c>
      <c r="D7" s="22">
        <f>'Resultado | Income Statement'!D16</f>
        <v>69562.143449061608</v>
      </c>
      <c r="E7" s="22">
        <f>'Resultado | Income Statement'!E16</f>
        <v>66772.695299999992</v>
      </c>
      <c r="F7" s="22">
        <f>'Resultado | Income Statement'!F16</f>
        <v>90068.299069999994</v>
      </c>
      <c r="G7" s="22">
        <f>'Resultado | Income Statement'!G16</f>
        <v>77092.67085000001</v>
      </c>
      <c r="H7" s="22">
        <f>'Resultado | Income Statement'!H16</f>
        <v>86253.573129999975</v>
      </c>
      <c r="I7" s="22">
        <f>'Resultado | Income Statement'!I16</f>
        <v>93080.647570000001</v>
      </c>
      <c r="J7" s="22">
        <f>'Resultado | Income Statement'!J16</f>
        <v>112363.62587000003</v>
      </c>
      <c r="K7" s="22">
        <f>'Resultado | Income Statement'!K16</f>
        <v>89339.126980000001</v>
      </c>
      <c r="L7" s="22">
        <f>'Resultado | Income Statement'!L16</f>
        <v>113984.04088</v>
      </c>
      <c r="M7" s="22">
        <f>'Resultado | Income Statement'!M16</f>
        <v>111461.55793499998</v>
      </c>
      <c r="N7" s="22">
        <f>'Resultado | Income Statement'!N16</f>
        <v>138128.93157500005</v>
      </c>
      <c r="O7" s="22">
        <f>'Resultado | Income Statement'!O16</f>
        <v>110913.701875</v>
      </c>
      <c r="P7" s="22">
        <f>'Resultado | Income Statement'!P16</f>
        <v>119415.92421616187</v>
      </c>
      <c r="Q7" s="22">
        <f>'Resultado | Income Statement'!Q16</f>
        <v>129793.19405500001</v>
      </c>
      <c r="R7" s="22">
        <f>'Resultado | Income Statement'!R16</f>
        <v>174244.55764500008</v>
      </c>
      <c r="S7" s="22">
        <f>'Resultado | Income Statement'!S16</f>
        <v>149964.48077499997</v>
      </c>
      <c r="T7" s="22">
        <f>'Resultado | Income Statement'!T16</f>
        <v>157372.62654499998</v>
      </c>
      <c r="U7" s="22">
        <f>'Resultado | Income Statement'!U16</f>
        <v>159950.04311000003</v>
      </c>
      <c r="V7" s="22">
        <f>'Resultado | Income Statement'!V16</f>
        <v>195336.71928000002</v>
      </c>
      <c r="W7" s="22">
        <f>'Resultado | Income Statement'!W16</f>
        <v>173152.96592499997</v>
      </c>
      <c r="X7" s="22">
        <f>'Resultado | Income Statement'!X16</f>
        <v>174504.82143499999</v>
      </c>
      <c r="Y7" s="22">
        <f>'Resultado | Income Statement'!Y16</f>
        <v>181818.26628499999</v>
      </c>
      <c r="Z7" s="22">
        <f>'Resultado | Income Statement'!Z16</f>
        <v>212747.42266000004</v>
      </c>
      <c r="AA7" s="22">
        <f>'Resultado | Income Statement'!AA16</f>
        <v>346025.69376499997</v>
      </c>
      <c r="AB7" s="22">
        <f>'Resultado | Income Statement'!AB16</f>
        <v>211578.68594499998</v>
      </c>
      <c r="AC7" s="22">
        <f>'Resultado | Income Statement'!AC16</f>
        <v>223691.158895</v>
      </c>
      <c r="AD7" s="22">
        <f>'Resultado | Income Statement'!AD16</f>
        <v>266676.27311500005</v>
      </c>
      <c r="AE7" s="22">
        <f>'Resultado | Income Statement'!AE16</f>
        <v>245923.44716500002</v>
      </c>
      <c r="AF7" s="22">
        <f>'Resultado | Income Statement'!AF16</f>
        <v>262839.53117000003</v>
      </c>
      <c r="AG7" s="22">
        <f>'Resultado | Income Statement'!AG16</f>
        <v>270753.41157499998</v>
      </c>
      <c r="AH7" s="22">
        <f>'Resultado | Income Statement'!AH16</f>
        <v>295042</v>
      </c>
      <c r="AI7" s="22">
        <f>'Resultado | Income Statement'!AI16</f>
        <v>283951.50288500002</v>
      </c>
      <c r="AJ7" s="22">
        <f>'Resultado | Income Statement'!AJ16</f>
        <v>298268.41049999994</v>
      </c>
      <c r="AK7" s="22">
        <f>'Resultado | Income Statement'!AK16</f>
        <v>307276.17974500003</v>
      </c>
      <c r="AL7" s="22">
        <f>'Resultado | Income Statement'!AL16</f>
        <v>355473.84486499999</v>
      </c>
      <c r="AM7" s="22">
        <f>'Resultado | Income Statement'!AM16</f>
        <v>292960.62748000002</v>
      </c>
      <c r="AN7" s="22">
        <f>'Resultado | Income Statement'!AN16</f>
        <v>286999.84052499995</v>
      </c>
      <c r="AO7" s="22">
        <f>'Resultado | Income Statement'!AO16</f>
        <v>291690.868625</v>
      </c>
      <c r="AP7" s="22">
        <f>'Resultado | Income Statement'!AP16</f>
        <v>333586.41565499984</v>
      </c>
      <c r="AQ7" s="22">
        <f>'Resultado | Income Statement'!AQ16</f>
        <v>309248.16265499999</v>
      </c>
      <c r="AR7" s="22">
        <f>'Resultado | Income Statement'!AR16</f>
        <v>301823.80921000004</v>
      </c>
      <c r="AS7" s="22">
        <f>'Resultado | Income Statement'!AS16</f>
        <v>300196.57949500001</v>
      </c>
      <c r="AT7" s="22">
        <f>'Resultado | Income Statement'!AT16</f>
        <v>346263.28773999988</v>
      </c>
      <c r="AU7" s="22">
        <f>'Resultado | Income Statement'!AU16</f>
        <v>309675.61791000003</v>
      </c>
      <c r="AV7" s="22">
        <f>'Resultado | Income Statement'!AV16</f>
        <v>314963.76041500008</v>
      </c>
      <c r="AW7" s="22">
        <f>'Resultado | Income Statement'!AW16</f>
        <v>322973.8601799999</v>
      </c>
      <c r="AX7" s="22">
        <f>'Resultado | Income Statement'!AX16</f>
        <v>358565.97273500013</v>
      </c>
      <c r="AY7" s="22">
        <f>'Resultado | Income Statement'!AY16</f>
        <v>321350.30007500004</v>
      </c>
      <c r="AZ7" s="22">
        <f>'Resultado | Income Statement'!AZ16</f>
        <v>337790.00108000007</v>
      </c>
      <c r="BA7" s="22">
        <f>'Resultado | Income Statement'!BA16</f>
        <v>335647.9510399999</v>
      </c>
      <c r="BB7" s="22">
        <f>'Resultado | Income Statement'!BB16</f>
        <v>384120.96564499981</v>
      </c>
      <c r="BC7" s="22">
        <f>'Resultado | Income Statement'!BC16</f>
        <v>339936.42226500006</v>
      </c>
      <c r="BD7" s="22">
        <f>'Resultado | Income Statement'!BD16</f>
        <v>357740.69748999999</v>
      </c>
      <c r="BE7" s="22">
        <f>'Resultado | Income Statement'!BE16</f>
        <v>361587.63596999989</v>
      </c>
      <c r="BF7" s="22">
        <f>'Resultado | Income Statement'!BF16</f>
        <v>400929.21872999996</v>
      </c>
      <c r="BG7" s="22">
        <f>'Resultado | Income Statement'!BG16</f>
        <v>353012.74382499995</v>
      </c>
      <c r="BH7" s="22">
        <f>'Resultado | Income Statement'!BH16</f>
        <v>248279.09251500003</v>
      </c>
      <c r="BI7" s="22">
        <f>'Resultado | Income Statement'!BI16</f>
        <v>1066050.5134149999</v>
      </c>
      <c r="BJ7" s="22">
        <f>'Resultado | Income Statement'!BJ16</f>
        <v>327754.11880499998</v>
      </c>
      <c r="BK7" s="22">
        <f>'Resultado | Income Statement'!BK16</f>
        <v>284834.536685</v>
      </c>
      <c r="BL7" s="22">
        <f>'Resultado | Income Statement'!BL16</f>
        <v>298140.9375</v>
      </c>
      <c r="BM7" s="22">
        <f>'Resultado | Income Statement'!BM16</f>
        <v>352478.30480500008</v>
      </c>
      <c r="BN7" s="22">
        <f>'Resultado | Income Statement'!BN16</f>
        <v>469082.85689999966</v>
      </c>
      <c r="BO7" s="22">
        <f>'Resultado | Income Statement'!BO16</f>
        <v>453761.84650500002</v>
      </c>
      <c r="BP7" s="22">
        <f>'Resultado | Income Statement'!BP16</f>
        <v>473224.37306500005</v>
      </c>
      <c r="BQ7" s="22">
        <f>'Resultado | Income Statement'!BQ16</f>
        <v>488314.41399999999</v>
      </c>
      <c r="BR7" s="22">
        <f>'Resultado | Income Statement'!BR16</f>
        <v>559817.49324499979</v>
      </c>
      <c r="BS7" s="22">
        <f>'Resultado | Income Statement'!BS16</f>
        <v>498568.33228500001</v>
      </c>
      <c r="BT7" s="22">
        <f>'Resultado | Income Statement'!BT16</f>
        <v>543278.86039499985</v>
      </c>
      <c r="BU7" s="22">
        <f>'Resultado | Income Statement'!BU16</f>
        <v>553227.00235500012</v>
      </c>
      <c r="BV7" s="22">
        <f>'Resultado | Income Statement'!BV16</f>
        <v>621938.74670999986</v>
      </c>
      <c r="BW7" s="22">
        <f>'Resultado | Income Statement'!BW16</f>
        <v>563981.28066000005</v>
      </c>
      <c r="BX7" s="22">
        <f>'Resultado | Income Statement'!BX16</f>
        <v>582569.34668000008</v>
      </c>
      <c r="BY7" s="22">
        <f>'Resultado | Income Statement'!BY16</f>
        <v>587313.22025999986</v>
      </c>
      <c r="BZ7" s="22">
        <f>'Resultado | Income Statement'!BZ16</f>
        <v>1003662.9841999998</v>
      </c>
      <c r="CA7" s="22">
        <f>'Resultado | Income Statement'!CA16</f>
        <v>571091.46359999978</v>
      </c>
      <c r="CB7" s="22">
        <f>'Resultado | Income Statement'!CB16</f>
        <v>741263.79249999986</v>
      </c>
      <c r="CC7" s="22">
        <f>'Resultado | Income Statement'!CC16</f>
        <v>663695.41706000001</v>
      </c>
      <c r="CD7" s="22">
        <f>'Resultado | Income Statement'!CD16</f>
        <v>981743.64654999995</v>
      </c>
      <c r="CF7" s="22">
        <f t="shared" ref="CF7:CF10" si="0">+SUM(C7:F7)</f>
        <v>276487.22647999995</v>
      </c>
      <c r="CG7" s="22">
        <f t="shared" ref="CG7:CG10" si="1">SUM(G7:J7)</f>
        <v>368790.51741999999</v>
      </c>
      <c r="CH7" s="22">
        <f t="shared" ref="CH7:CH10" si="2">SUM(K7:N7)</f>
        <v>452913.65737000003</v>
      </c>
      <c r="CI7" s="22">
        <f t="shared" ref="CI7:CI10" si="3">SUM(O7:R7)</f>
        <v>534367.377791162</v>
      </c>
      <c r="CJ7" s="22">
        <f t="shared" ref="CJ7:CJ10" si="4">SUM(S7:V7)</f>
        <v>662623.86971</v>
      </c>
      <c r="CK7" s="22">
        <f t="shared" ref="CK7:CK10" si="5">SUM(W7:Z7)</f>
        <v>742223.47630500002</v>
      </c>
      <c r="CL7" s="22">
        <f t="shared" ref="CL7:CL10" si="6">SUM(AA7:AD7)</f>
        <v>1047971.8117200001</v>
      </c>
      <c r="CM7" s="22">
        <f t="shared" ref="CM7:CM10" si="7">SUM(AE7:AH7)</f>
        <v>1074558.3899099999</v>
      </c>
      <c r="CN7" s="22">
        <f t="shared" ref="CN7:CN10" si="8">SUM(AI7:AL7)</f>
        <v>1244969.9379949998</v>
      </c>
      <c r="CO7" s="22">
        <f t="shared" ref="CO7:CO10" si="9">SUM(AM7:AP7)</f>
        <v>1205237.7522849997</v>
      </c>
      <c r="CP7" s="22">
        <f t="shared" ref="CP7:CP10" si="10">SUM(AQ7:AT7)</f>
        <v>1257531.8390999998</v>
      </c>
      <c r="CQ7" s="22">
        <f t="shared" ref="CQ7:CQ10" si="11">SUM(AU7:AX7)</f>
        <v>1306179.2112400001</v>
      </c>
      <c r="CR7" s="22">
        <f t="shared" ref="CR7:CR10" si="12">SUM(AY7:BB7)</f>
        <v>1378909.2178399998</v>
      </c>
      <c r="CS7" s="22">
        <f t="shared" ref="CS7:CS10" si="13">SUM(BC7:BF7)</f>
        <v>1460193.9744549999</v>
      </c>
      <c r="CT7" s="22">
        <f t="shared" ref="CT7:CT10" si="14">SUM(BG7:BJ7)</f>
        <v>1995096.46856</v>
      </c>
      <c r="CU7" s="22">
        <f>SUM(BK7:BN7)</f>
        <v>1404536.6358899996</v>
      </c>
      <c r="CV7" s="22">
        <f>SUM(BO7:BR7)</f>
        <v>1975118.1268149999</v>
      </c>
      <c r="CW7" s="22">
        <f>SUM(BS7:BV7)</f>
        <v>2217012.941745</v>
      </c>
      <c r="CX7" s="22">
        <f>SUM(BW7:BZ7)</f>
        <v>2737526.8317999998</v>
      </c>
      <c r="CY7" s="22">
        <f>SUM(CA7:CD7)</f>
        <v>2957794.3197099995</v>
      </c>
    </row>
    <row r="8" spans="1:103">
      <c r="B8" s="292" t="str">
        <f>IF(Portfolio!$CE$3=SOURCE!$A$1,SOURCE!D297,SOURCE!E297)</f>
        <v>Receita Líquida</v>
      </c>
      <c r="C8" s="22">
        <f>'Resultado | Income Statement'!C18</f>
        <v>45732.201030938384</v>
      </c>
      <c r="D8" s="22">
        <f>'Resultado | Income Statement'!D18</f>
        <v>64093.506019061606</v>
      </c>
      <c r="E8" s="22">
        <f>'Resultado | Income Statement'!E18</f>
        <v>61312.193219999994</v>
      </c>
      <c r="F8" s="22">
        <f>'Resultado | Income Statement'!F18</f>
        <v>81832.67882999999</v>
      </c>
      <c r="G8" s="22">
        <f>'Resultado | Income Statement'!G18</f>
        <v>70363.785240000012</v>
      </c>
      <c r="H8" s="22">
        <f>'Resultado | Income Statement'!H18</f>
        <v>78763.675729999974</v>
      </c>
      <c r="I8" s="22">
        <f>'Resultado | Income Statement'!I18</f>
        <v>85094.231629999995</v>
      </c>
      <c r="J8" s="22">
        <f>'Resultado | Income Statement'!J18</f>
        <v>102169.73221000003</v>
      </c>
      <c r="K8" s="22">
        <f>'Resultado | Income Statement'!K18</f>
        <v>80892.252619999999</v>
      </c>
      <c r="L8" s="22">
        <f>'Resultado | Income Statement'!L18</f>
        <v>104106.407465</v>
      </c>
      <c r="M8" s="22">
        <f>'Resultado | Income Statement'!M18</f>
        <v>101098.65665499997</v>
      </c>
      <c r="N8" s="22">
        <f>'Resultado | Income Statement'!N18</f>
        <v>125133.75608000005</v>
      </c>
      <c r="O8" s="22">
        <f>'Resultado | Income Statement'!O18</f>
        <v>100941.44485</v>
      </c>
      <c r="P8" s="22">
        <f>'Resultado | Income Statement'!P18</f>
        <v>107068.26615116188</v>
      </c>
      <c r="Q8" s="22">
        <f>'Resultado | Income Statement'!Q18</f>
        <v>116627.19405500001</v>
      </c>
      <c r="R8" s="22">
        <f>'Resultado | Income Statement'!R18</f>
        <v>158096.55764500008</v>
      </c>
      <c r="S8" s="22">
        <f>'Resultado | Income Statement'!S18</f>
        <v>136379.61689462498</v>
      </c>
      <c r="T8" s="22">
        <f>'Resultado | Income Statement'!T18</f>
        <v>143095.62654499998</v>
      </c>
      <c r="U8" s="22">
        <f>'Resultado | Income Statement'!U18</f>
        <v>146512.04311000003</v>
      </c>
      <c r="V8" s="22">
        <f>'Resultado | Income Statement'!V18</f>
        <v>178387.71928000002</v>
      </c>
      <c r="W8" s="22">
        <f>'Resultado | Income Statement'!W18</f>
        <v>157812.96592499997</v>
      </c>
      <c r="X8" s="22">
        <f>'Resultado | Income Statement'!X18</f>
        <v>158681.82143499999</v>
      </c>
      <c r="Y8" s="22">
        <f>'Resultado | Income Statement'!Y18</f>
        <v>165658.26628499999</v>
      </c>
      <c r="Z8" s="22">
        <f>'Resultado | Income Statement'!Z18</f>
        <v>194098.42266000004</v>
      </c>
      <c r="AA8" s="22">
        <f>'Resultado | Income Statement'!AA18</f>
        <v>323348.69376499997</v>
      </c>
      <c r="AB8" s="22">
        <f>'Resultado | Income Statement'!AB18</f>
        <v>191776.68594499998</v>
      </c>
      <c r="AC8" s="22">
        <f>'Resultado | Income Statement'!AC18</f>
        <v>205362.158895</v>
      </c>
      <c r="AD8" s="22">
        <f>'Resultado | Income Statement'!AD18</f>
        <v>241385.27311500005</v>
      </c>
      <c r="AE8" s="22">
        <f>'Resultado | Income Statement'!AE18</f>
        <v>223546.44716500002</v>
      </c>
      <c r="AF8" s="22">
        <f>'Resultado | Income Statement'!AF18</f>
        <v>237422.53117000003</v>
      </c>
      <c r="AG8" s="22">
        <f>'Resultado | Income Statement'!AG18</f>
        <v>248650.41157499998</v>
      </c>
      <c r="AH8" s="22">
        <f>'Resultado | Income Statement'!AH18</f>
        <v>268595</v>
      </c>
      <c r="AI8" s="22">
        <f>'Resultado | Income Statement'!AI18</f>
        <v>257248.60323500002</v>
      </c>
      <c r="AJ8" s="22">
        <f>'Resultado | Income Statement'!AJ18</f>
        <v>272474.35515999992</v>
      </c>
      <c r="AK8" s="22">
        <f>'Resultado | Income Statement'!AK18</f>
        <v>278159.56940000004</v>
      </c>
      <c r="AL8" s="22">
        <f>'Resultado | Income Statement'!AL18</f>
        <v>322495.44156000001</v>
      </c>
      <c r="AM8" s="22">
        <f>'Resultado | Income Statement'!AM18</f>
        <v>264702.09836500004</v>
      </c>
      <c r="AN8" s="22">
        <f>'Resultado | Income Statement'!AN18</f>
        <v>258469.92469499994</v>
      </c>
      <c r="AO8" s="22">
        <f>'Resultado | Income Statement'!AO18</f>
        <v>262673.27033999999</v>
      </c>
      <c r="AP8" s="22">
        <f>'Resultado | Income Statement'!AP18</f>
        <v>299580.99152499979</v>
      </c>
      <c r="AQ8" s="22">
        <f>'Resultado | Income Statement'!AQ18</f>
        <v>278823.70084999996</v>
      </c>
      <c r="AR8" s="22">
        <f>'Resultado | Income Statement'!AR18</f>
        <v>269789.96334500005</v>
      </c>
      <c r="AS8" s="22">
        <f>'Resultado | Income Statement'!AS18</f>
        <v>270072.09305999998</v>
      </c>
      <c r="AT8" s="22">
        <f>'Resultado | Income Statement'!AT18</f>
        <v>311067.0202749999</v>
      </c>
      <c r="AU8" s="22">
        <f>'Resultado | Income Statement'!AU18</f>
        <v>278733.19843500003</v>
      </c>
      <c r="AV8" s="22">
        <f>'Resultado | Income Statement'!AV18</f>
        <v>283533.6036150002</v>
      </c>
      <c r="AW8" s="22">
        <f>'Resultado | Income Statement'!AW18</f>
        <v>291296.70582999988</v>
      </c>
      <c r="AX8" s="22">
        <f>'Resultado | Income Statement'!AX18</f>
        <v>323504.55654000002</v>
      </c>
      <c r="AY8" s="22">
        <f>'Resultado | Income Statement'!AY18</f>
        <v>292141.32076000003</v>
      </c>
      <c r="AZ8" s="22">
        <f>'Resultado | Income Statement'!AZ18</f>
        <v>306403.28340000007</v>
      </c>
      <c r="BA8" s="22">
        <f>'Resultado | Income Statement'!BA18</f>
        <v>304137.89329999994</v>
      </c>
      <c r="BB8" s="22">
        <f>'Resultado | Income Statement'!BB18</f>
        <v>348169.42035999976</v>
      </c>
      <c r="BC8" s="22">
        <f>'Resultado | Income Statement'!BC18</f>
        <v>307861.81004500005</v>
      </c>
      <c r="BD8" s="22">
        <f>'Resultado | Income Statement'!BD18</f>
        <v>324862.89268499997</v>
      </c>
      <c r="BE8" s="22">
        <f>'Resultado | Income Statement'!BE18</f>
        <v>328598.06645499985</v>
      </c>
      <c r="BF8" s="22">
        <f>'Resultado | Income Statement'!BF18</f>
        <v>367484.30311500002</v>
      </c>
      <c r="BG8" s="22">
        <f>'Resultado | Income Statement'!BG18</f>
        <v>325964.72556999995</v>
      </c>
      <c r="BH8" s="22">
        <f>'Resultado | Income Statement'!BH18</f>
        <v>257049.23377000002</v>
      </c>
      <c r="BI8" s="22">
        <f>'Resultado | Income Statement'!BI18</f>
        <v>1021893.3180549999</v>
      </c>
      <c r="BJ8" s="22">
        <f>'Resultado | Income Statement'!BJ18</f>
        <v>301608.95424499997</v>
      </c>
      <c r="BK8" s="22">
        <f>'Resultado | Income Statement'!BK18</f>
        <v>265984.54274499998</v>
      </c>
      <c r="BL8" s="22">
        <f>'Resultado | Income Statement'!BL18</f>
        <v>275561.85337999999</v>
      </c>
      <c r="BM8" s="22">
        <f>'Resultado | Income Statement'!BM18</f>
        <v>322260.35040500009</v>
      </c>
      <c r="BN8" s="22">
        <f>'Resultado | Income Statement'!BN18</f>
        <v>445734.16142499965</v>
      </c>
      <c r="BO8" s="22">
        <f>'Resultado | Income Statement'!BO18</f>
        <v>420039.90276000003</v>
      </c>
      <c r="BP8" s="22">
        <f>'Resultado | Income Statement'!BP18</f>
        <v>436564.83512000006</v>
      </c>
      <c r="BQ8" s="22">
        <f>'Resultado | Income Statement'!BQ18</f>
        <v>455576.75440999994</v>
      </c>
      <c r="BR8" s="22">
        <f>'Resultado | Income Statement'!BR18</f>
        <v>512354.55066499981</v>
      </c>
      <c r="BS8" s="22">
        <f>'Resultado | Income Statement'!BS18</f>
        <v>471559.71954000002</v>
      </c>
      <c r="BT8" s="22">
        <f>'Resultado | Income Statement'!BT18</f>
        <v>502297.88419999985</v>
      </c>
      <c r="BU8" s="22">
        <f>'Resultado | Income Statement'!BU18</f>
        <v>511725.06657000014</v>
      </c>
      <c r="BV8" s="22">
        <f>'Resultado | Income Statement'!BV18</f>
        <v>570556.83430999983</v>
      </c>
      <c r="BW8" s="22">
        <f>'Resultado | Income Statement'!BW18</f>
        <v>523618.68749000004</v>
      </c>
      <c r="BX8" s="22">
        <f>'Resultado | Income Statement'!BX18</f>
        <v>539711.40592000005</v>
      </c>
      <c r="BY8" s="22">
        <f>'Resultado | Income Statement'!BY18</f>
        <v>545156.56501999986</v>
      </c>
      <c r="BZ8" s="22">
        <f>'Resultado | Income Statement'!BZ18</f>
        <v>936302.06725999981</v>
      </c>
      <c r="CA8" s="22">
        <f>'Resultado | Income Statement'!CA18</f>
        <v>525676.53279999981</v>
      </c>
      <c r="CB8" s="22">
        <f>'Resultado | Income Statement'!CB18</f>
        <v>694056.15487999993</v>
      </c>
      <c r="CC8" s="22">
        <f>'Resultado | Income Statement'!CC18</f>
        <v>617537.82906999998</v>
      </c>
      <c r="CD8" s="22">
        <f>'Resultado | Income Statement'!CD18</f>
        <v>901811.97285999998</v>
      </c>
      <c r="CF8" s="22">
        <f t="shared" si="0"/>
        <v>252970.57909999997</v>
      </c>
      <c r="CG8" s="22">
        <f t="shared" si="1"/>
        <v>336391.42481</v>
      </c>
      <c r="CH8" s="22">
        <f t="shared" si="2"/>
        <v>411231.07282</v>
      </c>
      <c r="CI8" s="22">
        <f t="shared" si="3"/>
        <v>482733.46270116197</v>
      </c>
      <c r="CJ8" s="22">
        <f t="shared" si="4"/>
        <v>604375.00582962506</v>
      </c>
      <c r="CK8" s="22">
        <f t="shared" si="5"/>
        <v>676251.47630500002</v>
      </c>
      <c r="CL8" s="22">
        <f t="shared" si="6"/>
        <v>961872.81171999988</v>
      </c>
      <c r="CM8" s="22">
        <f t="shared" si="7"/>
        <v>978214.38991000003</v>
      </c>
      <c r="CN8" s="22">
        <f t="shared" si="8"/>
        <v>1130377.969355</v>
      </c>
      <c r="CO8" s="22">
        <f t="shared" si="9"/>
        <v>1085426.2849249998</v>
      </c>
      <c r="CP8" s="22">
        <f t="shared" si="10"/>
        <v>1129752.7775299998</v>
      </c>
      <c r="CQ8" s="22">
        <f t="shared" si="11"/>
        <v>1177068.0644200002</v>
      </c>
      <c r="CR8" s="22">
        <f t="shared" si="12"/>
        <v>1250851.9178199996</v>
      </c>
      <c r="CS8" s="22">
        <f t="shared" si="13"/>
        <v>1328807.0722999999</v>
      </c>
      <c r="CT8" s="22">
        <f t="shared" si="14"/>
        <v>1906516.2316399997</v>
      </c>
      <c r="CU8" s="22">
        <f>SUM(BK8:BN8)</f>
        <v>1309540.9079549997</v>
      </c>
      <c r="CV8" s="22">
        <f t="shared" ref="CV8:CV10" si="15">SUM(BO8:BR8)</f>
        <v>1824536.0429549997</v>
      </c>
      <c r="CW8" s="22">
        <f>SUM(BS8:BV8)</f>
        <v>2056139.5046199998</v>
      </c>
      <c r="CX8" s="22">
        <f>SUM(BW8:BZ8)</f>
        <v>2544788.7256899998</v>
      </c>
      <c r="CY8" s="22">
        <f>SUM(CA8:CD8)</f>
        <v>2739082.4896099996</v>
      </c>
    </row>
    <row r="9" spans="1:103">
      <c r="B9" s="292" t="str">
        <f>IF(Portfolio!$CE$3=SOURCE!$A$1,SOURCE!D298,SOURCE!E298)</f>
        <v>Despesas de Sede</v>
      </c>
      <c r="C9" s="22">
        <f>-'Resultado | Income Statement'!C19</f>
        <v>15995.073329999999</v>
      </c>
      <c r="D9" s="22">
        <f>-'Resultado | Income Statement'!D19</f>
        <v>17315.592270000001</v>
      </c>
      <c r="E9" s="22">
        <f>-'Resultado | Income Statement'!E19</f>
        <v>19199.162970000001</v>
      </c>
      <c r="F9" s="22">
        <f>-'Resultado | Income Statement'!F19</f>
        <v>15013.837860000047</v>
      </c>
      <c r="G9" s="22">
        <f>-'Resultado | Income Statement'!G19</f>
        <v>9666</v>
      </c>
      <c r="H9" s="22">
        <f>-'Resultado | Income Statement'!H19</f>
        <v>15620</v>
      </c>
      <c r="I9" s="22">
        <f>-'Resultado | Income Statement'!I19</f>
        <v>13069.167860000027</v>
      </c>
      <c r="J9" s="22">
        <f>-'Resultado | Income Statement'!J19</f>
        <v>17550.89532999993</v>
      </c>
      <c r="K9" s="22">
        <f>-'Resultado | Income Statement'!K19</f>
        <v>11671.03774</v>
      </c>
      <c r="L9" s="22">
        <f>-'Resultado | Income Statement'!L19</f>
        <v>27539.142585000001</v>
      </c>
      <c r="M9" s="22">
        <f>-'Resultado | Income Statement'!M19</f>
        <v>20119.292445000003</v>
      </c>
      <c r="N9" s="22">
        <f>-'Resultado | Income Statement'!N19</f>
        <v>19790.737444999901</v>
      </c>
      <c r="O9" s="22">
        <f>-'Resultado | Income Statement'!O19</f>
        <v>18885</v>
      </c>
      <c r="P9" s="22">
        <f>-'Resultado | Income Statement'!P19</f>
        <v>24657</v>
      </c>
      <c r="Q9" s="22">
        <f>-'Resultado | Income Statement'!Q19</f>
        <v>18695</v>
      </c>
      <c r="R9" s="22">
        <f>-'Resultado | Income Statement'!R19</f>
        <v>25945</v>
      </c>
      <c r="S9" s="22">
        <f>-'Resultado | Income Statement'!S19</f>
        <v>20067.604960000001</v>
      </c>
      <c r="T9" s="22">
        <f>-'Resultado | Income Statement'!T19</f>
        <v>25324</v>
      </c>
      <c r="U9" s="22">
        <f>-'Resultado | Income Statement'!U19</f>
        <v>24744</v>
      </c>
      <c r="V9" s="22">
        <f>-'Resultado | Income Statement'!V19</f>
        <v>22962</v>
      </c>
      <c r="W9" s="22">
        <f>-'Resultado | Income Statement'!W19</f>
        <v>21626</v>
      </c>
      <c r="X9" s="22">
        <f>-'Resultado | Income Statement'!X19</f>
        <v>20071</v>
      </c>
      <c r="Y9" s="22">
        <f>-'Resultado | Income Statement'!Y19</f>
        <v>20955</v>
      </c>
      <c r="Z9" s="22">
        <f>-'Resultado | Income Statement'!Z19</f>
        <v>25717</v>
      </c>
      <c r="AA9" s="22">
        <f>-'Resultado | Income Statement'!AA19</f>
        <v>25561</v>
      </c>
      <c r="AB9" s="22">
        <f>-'Resultado | Income Statement'!AB19</f>
        <v>21170</v>
      </c>
      <c r="AC9" s="22">
        <f>-'Resultado | Income Statement'!AC19</f>
        <v>29173</v>
      </c>
      <c r="AD9" s="22">
        <f>-'Resultado | Income Statement'!AD19</f>
        <v>23990</v>
      </c>
      <c r="AE9" s="22">
        <f>-'Resultado | Income Statement'!AE19</f>
        <v>19860</v>
      </c>
      <c r="AF9" s="22">
        <f>-'Resultado | Income Statement'!AF19</f>
        <v>32123</v>
      </c>
      <c r="AG9" s="22">
        <f>-'Resultado | Income Statement'!AG19</f>
        <v>27842</v>
      </c>
      <c r="AH9" s="22">
        <f>-'Resultado | Income Statement'!AH19</f>
        <v>28200</v>
      </c>
      <c r="AI9" s="22">
        <f>-'Resultado | Income Statement'!AI19</f>
        <v>24494.9601253248</v>
      </c>
      <c r="AJ9" s="22">
        <f>-'Resultado | Income Statement'!AJ19</f>
        <v>31586.607004000063</v>
      </c>
      <c r="AK9" s="22">
        <f>-'Resultado | Income Statement'!AK19</f>
        <v>29534.325810581391</v>
      </c>
      <c r="AL9" s="22">
        <f>-'Resultado | Income Statement'!AL19</f>
        <v>31334.959771290676</v>
      </c>
      <c r="AM9" s="22">
        <f>-'Resultado | Income Statement'!AM19</f>
        <v>25664.102504807342</v>
      </c>
      <c r="AN9" s="22">
        <f>-'Resultado | Income Statement'!AN19</f>
        <v>32837.88503999971</v>
      </c>
      <c r="AO9" s="22">
        <f>-'Resultado | Income Statement'!AO19</f>
        <v>32640.3</v>
      </c>
      <c r="AP9" s="22">
        <f>-'Resultado | Income Statement'!AP19</f>
        <v>33421.646999999241</v>
      </c>
      <c r="AQ9" s="22">
        <f>-'Resultado | Income Statement'!AQ19</f>
        <v>31900.186540000013</v>
      </c>
      <c r="AR9" s="22">
        <f>-'Resultado | Income Statement'!AR19</f>
        <v>37026.082695000077</v>
      </c>
      <c r="AS9" s="22">
        <f>-'Resultado | Income Statement'!AS19</f>
        <v>32735.185410000136</v>
      </c>
      <c r="AT9" s="22">
        <f>-'Resultado | Income Statement'!AT19</f>
        <v>34643.093540000933</v>
      </c>
      <c r="AU9" s="22">
        <f>-'Resultado | Income Statement'!AU19</f>
        <v>31801.784515000079</v>
      </c>
      <c r="AV9" s="22">
        <f>-'Resultado | Income Statement'!AV19</f>
        <v>34098.613455000101</v>
      </c>
      <c r="AW9" s="22">
        <f>-'Resultado | Income Statement'!AW19</f>
        <v>33029.657140000352</v>
      </c>
      <c r="AX9" s="22">
        <f>-'Resultado | Income Statement'!AX19</f>
        <v>31431.172690000607</v>
      </c>
      <c r="AY9" s="22">
        <f>-'Resultado | Income Statement'!AY19</f>
        <v>30535.767749999904</v>
      </c>
      <c r="AZ9" s="22">
        <f>-'Resultado | Income Statement'!AZ19</f>
        <v>38620.68179999994</v>
      </c>
      <c r="BA9" s="22">
        <f>-'Resultado | Income Statement'!BA19</f>
        <v>36917.414369999984</v>
      </c>
      <c r="BB9" s="22">
        <f>-'Resultado | Income Statement'!BB19</f>
        <v>39414.617485000344</v>
      </c>
      <c r="BC9" s="22">
        <f>-'Resultado | Income Statement'!BC19</f>
        <v>38719.491849999999</v>
      </c>
      <c r="BD9" s="22">
        <f>-'Resultado | Income Statement'!BD19</f>
        <v>41627.315580000264</v>
      </c>
      <c r="BE9" s="22">
        <f>-'Resultado | Income Statement'!BE19</f>
        <v>40062.171345000497</v>
      </c>
      <c r="BF9" s="22">
        <f>-'Resultado | Income Statement'!BF19</f>
        <v>39695.223010000627</v>
      </c>
      <c r="BG9" s="22">
        <f>-'Resultado | Income Statement'!BG19</f>
        <v>34170.302276892398</v>
      </c>
      <c r="BH9" s="22">
        <f>-'Resultado | Income Statement'!BH19</f>
        <v>13455.643329999901</v>
      </c>
      <c r="BI9" s="22">
        <f>-'Resultado | Income Statement'!BI19</f>
        <v>20622.255674534099</v>
      </c>
      <c r="BJ9" s="22">
        <f>-'Resultado | Income Statement'!BJ19</f>
        <v>71153.137306594595</v>
      </c>
      <c r="BK9" s="22">
        <f>-'Resultado | Income Statement'!BK19</f>
        <v>34958.196764746441</v>
      </c>
      <c r="BL9" s="22">
        <f>-'Resultado | Income Statement'!BL19</f>
        <v>41511.836410826145</v>
      </c>
      <c r="BM9" s="22">
        <f>-'Resultado | Income Statement'!BM19</f>
        <v>35934.121043589155</v>
      </c>
      <c r="BN9" s="22">
        <f>-'Resultado | Income Statement'!BN19</f>
        <v>44737.822226738768</v>
      </c>
      <c r="BO9" s="22">
        <f>-'Resultado | Income Statement'!BO19</f>
        <v>39257.754612382872</v>
      </c>
      <c r="BP9" s="22">
        <f>-'Resultado | Income Statement'!BP19</f>
        <v>44505.677081565533</v>
      </c>
      <c r="BQ9" s="22">
        <f>-'Resultado | Income Statement'!BQ19</f>
        <v>42607.848543129679</v>
      </c>
      <c r="BR9" s="22">
        <f>-'Resultado | Income Statement'!BR19</f>
        <v>47149.499653501931</v>
      </c>
      <c r="BS9" s="22">
        <f>-'Resultado | Income Statement'!BS19</f>
        <v>44218.267230564816</v>
      </c>
      <c r="BT9" s="22">
        <f>-'Resultado | Income Statement'!BT19</f>
        <v>43800.139438224287</v>
      </c>
      <c r="BU9" s="22">
        <f>-'Resultado | Income Statement'!BU19</f>
        <v>45135.255462263274</v>
      </c>
      <c r="BV9" s="22">
        <f>-'Resultado | Income Statement'!BV19</f>
        <v>66419.208399847295</v>
      </c>
      <c r="BW9" s="22">
        <f>-'Resultado | Income Statement'!BW19</f>
        <v>46192.931748012183</v>
      </c>
      <c r="BX9" s="22">
        <f>-'Resultado | Income Statement'!BX19</f>
        <v>45908.698093564701</v>
      </c>
      <c r="BY9" s="22">
        <f>-'Resultado | Income Statement'!BY19</f>
        <v>46299.366260702052</v>
      </c>
      <c r="BZ9" s="22">
        <f>-'Resultado | Income Statement'!BZ19</f>
        <v>57742.282021857318</v>
      </c>
      <c r="CA9" s="22">
        <f>-'Resultado | Income Statement'!CA19</f>
        <v>49738.782154101493</v>
      </c>
      <c r="CB9" s="22">
        <f>-'Resultado | Income Statement'!CB19</f>
        <v>51467.373843487097</v>
      </c>
      <c r="CC9" s="22">
        <f>-'Resultado | Income Statement'!CC19</f>
        <v>46907.843476681941</v>
      </c>
      <c r="CD9" s="22">
        <f>-'Resultado | Income Statement'!CD19</f>
        <v>54500.021513820189</v>
      </c>
      <c r="CF9" s="22">
        <f t="shared" si="0"/>
        <v>67523.666430000041</v>
      </c>
      <c r="CG9" s="22">
        <f t="shared" si="1"/>
        <v>55906.063189999957</v>
      </c>
      <c r="CH9" s="22">
        <f t="shared" si="2"/>
        <v>79120.210214999912</v>
      </c>
      <c r="CI9" s="22">
        <f t="shared" si="3"/>
        <v>88182</v>
      </c>
      <c r="CJ9" s="22">
        <f t="shared" si="4"/>
        <v>93097.604959999997</v>
      </c>
      <c r="CK9" s="22">
        <f t="shared" si="5"/>
        <v>88369</v>
      </c>
      <c r="CL9" s="22">
        <f t="shared" si="6"/>
        <v>99894</v>
      </c>
      <c r="CM9" s="22">
        <f t="shared" si="7"/>
        <v>108025</v>
      </c>
      <c r="CN9" s="22">
        <f t="shared" si="8"/>
        <v>116950.85271119693</v>
      </c>
      <c r="CO9" s="22">
        <f t="shared" si="9"/>
        <v>124563.9345448063</v>
      </c>
      <c r="CP9" s="22">
        <f t="shared" si="10"/>
        <v>136304.54818500116</v>
      </c>
      <c r="CQ9" s="22">
        <f t="shared" si="11"/>
        <v>130361.22780000114</v>
      </c>
      <c r="CR9" s="22">
        <f t="shared" si="12"/>
        <v>145488.48140500017</v>
      </c>
      <c r="CS9" s="22">
        <f t="shared" si="13"/>
        <v>160104.20178500138</v>
      </c>
      <c r="CT9" s="22">
        <f t="shared" si="14"/>
        <v>139401.338588021</v>
      </c>
      <c r="CU9" s="22">
        <f>SUM(BK9:BN9)</f>
        <v>157141.97644590051</v>
      </c>
      <c r="CV9" s="22">
        <f t="shared" si="15"/>
        <v>173520.77989058002</v>
      </c>
      <c r="CW9" s="22">
        <f>SUM(BS9:BV9)</f>
        <v>199572.87053089967</v>
      </c>
      <c r="CX9" s="22">
        <f>SUM(BW9:BZ9)</f>
        <v>196143.27812413627</v>
      </c>
      <c r="CY9" s="22">
        <f>SUM(CA9:CD9)</f>
        <v>202614.02098809072</v>
      </c>
    </row>
    <row r="10" spans="1:103">
      <c r="B10" s="292" t="str">
        <f>IF(Portfolio!$CE$3=SOURCE!$A$1,SOURCE!D299,SOURCE!E299)</f>
        <v>Receita de Locação</v>
      </c>
      <c r="C10" s="22">
        <f>'Resultado | Income Statement'!C6</f>
        <v>29556.67943</v>
      </c>
      <c r="D10" s="22">
        <f>'Resultado | Income Statement'!D6</f>
        <v>47994.320570000011</v>
      </c>
      <c r="E10" s="22">
        <f>'Resultado | Income Statement'!E6</f>
        <v>44269</v>
      </c>
      <c r="F10" s="22">
        <f>'Resultado | Income Statement'!F6</f>
        <v>71258.724409999995</v>
      </c>
      <c r="G10" s="22">
        <f>'Resultado | Income Statement'!G6</f>
        <v>52453</v>
      </c>
      <c r="H10" s="22">
        <f>'Resultado | Income Statement'!H6</f>
        <v>54368</v>
      </c>
      <c r="I10" s="22">
        <f>'Resultado | Income Statement'!I6</f>
        <v>55571.75069000003</v>
      </c>
      <c r="J10" s="22">
        <f>'Resultado | Income Statement'!J6</f>
        <v>77001.196459999992</v>
      </c>
      <c r="K10" s="22">
        <f>'Resultado | Income Statement'!K6</f>
        <v>60563.70925</v>
      </c>
      <c r="L10" s="22">
        <f>'Resultado | Income Statement'!L6</f>
        <v>68771.97265499999</v>
      </c>
      <c r="M10" s="22">
        <f>'Resultado | Income Statement'!M6</f>
        <v>67993.736285000006</v>
      </c>
      <c r="N10" s="22">
        <f>'Resultado | Income Statement'!N6</f>
        <v>97922.963520000019</v>
      </c>
      <c r="O10" s="22">
        <f>'Resultado | Income Statement'!O6</f>
        <v>79390.077814999997</v>
      </c>
      <c r="P10" s="22">
        <f>'Resultado | Income Statement'!P6</f>
        <v>81498.334271161861</v>
      </c>
      <c r="Q10" s="22">
        <f>'Resultado | Income Statement'!Q6</f>
        <v>81759</v>
      </c>
      <c r="R10" s="22">
        <f>'Resultado | Income Statement'!R6</f>
        <v>117533</v>
      </c>
      <c r="S10" s="22">
        <f>'Resultado | Income Statement'!S6</f>
        <v>90020</v>
      </c>
      <c r="T10" s="22">
        <f>'Resultado | Income Statement'!T6</f>
        <v>94253.682669999995</v>
      </c>
      <c r="U10" s="22">
        <f>'Resultado | Income Statement'!U6</f>
        <v>93765</v>
      </c>
      <c r="V10" s="22">
        <f>'Resultado | Income Statement'!V6</f>
        <v>138075</v>
      </c>
      <c r="W10" s="22">
        <f>'Resultado | Income Statement'!W6</f>
        <v>105476</v>
      </c>
      <c r="X10" s="22">
        <f>'Resultado | Income Statement'!X6</f>
        <v>108425</v>
      </c>
      <c r="Y10" s="22">
        <f>'Resultado | Income Statement'!Y6</f>
        <v>111301</v>
      </c>
      <c r="Z10" s="22">
        <f>'Resultado | Income Statement'!Z6</f>
        <v>161052.42266000004</v>
      </c>
      <c r="AA10" s="22">
        <f>'Resultado | Income Statement'!AA6</f>
        <v>121975</v>
      </c>
      <c r="AB10" s="22">
        <f>'Resultado | Income Statement'!AB6</f>
        <v>126883</v>
      </c>
      <c r="AC10" s="22">
        <f>'Resultado | Income Statement'!AC6</f>
        <v>124240</v>
      </c>
      <c r="AD10" s="22">
        <f>'Resultado | Income Statement'!AD6</f>
        <v>188846</v>
      </c>
      <c r="AE10" s="22">
        <f>'Resultado | Income Statement'!AE6</f>
        <v>154436</v>
      </c>
      <c r="AF10" s="22">
        <f>'Resultado | Income Statement'!AF6</f>
        <v>153123</v>
      </c>
      <c r="AG10" s="22">
        <f>'Resultado | Income Statement'!AG6</f>
        <v>154802</v>
      </c>
      <c r="AH10" s="22">
        <f>'Resultado | Income Statement'!AH6</f>
        <v>216686</v>
      </c>
      <c r="AI10" s="22">
        <f>'Resultado | Income Statement'!AI6</f>
        <v>167921.35110500001</v>
      </c>
      <c r="AJ10" s="22">
        <f>'Resultado | Income Statement'!AJ6</f>
        <v>186249.446815</v>
      </c>
      <c r="AK10" s="22">
        <f>'Resultado | Income Statement'!AK6</f>
        <v>184447.93382499999</v>
      </c>
      <c r="AL10" s="22">
        <f>'Resultado | Income Statement'!AL6</f>
        <v>262720.78132000001</v>
      </c>
      <c r="AM10" s="22">
        <f>'Resultado | Income Statement'!AM6</f>
        <v>194216.49866499999</v>
      </c>
      <c r="AN10" s="22">
        <f>'Resultado | Income Statement'!AN6</f>
        <v>201142.35561500001</v>
      </c>
      <c r="AO10" s="22">
        <f>'Resultado | Income Statement'!AO6</f>
        <v>199760.79761500002</v>
      </c>
      <c r="AP10" s="22">
        <f>'Resultado | Income Statement'!AP6</f>
        <v>266526.97063499998</v>
      </c>
      <c r="AQ10" s="22">
        <f>'Resultado | Income Statement'!AQ6</f>
        <v>207232.82270500006</v>
      </c>
      <c r="AR10" s="22">
        <f>'Resultado | Income Statement'!AR6</f>
        <v>210918.91509999987</v>
      </c>
      <c r="AS10" s="22">
        <f>'Resultado | Income Statement'!AS6</f>
        <v>213721.30278000014</v>
      </c>
      <c r="AT10" s="22">
        <f>'Resultado | Income Statement'!AT6</f>
        <v>297584.90665500006</v>
      </c>
      <c r="AU10" s="22">
        <f>'Resultado | Income Statement'!AU6</f>
        <v>228467.66891000001</v>
      </c>
      <c r="AV10" s="22">
        <f>'Resultado | Income Statement'!AV6</f>
        <v>238790.51111499997</v>
      </c>
      <c r="AW10" s="22">
        <f>'Resultado | Income Statement'!AW6</f>
        <v>233714.28534499995</v>
      </c>
      <c r="AX10" s="22">
        <f>'Resultado | Income Statement'!AX6</f>
        <v>305958.68672499992</v>
      </c>
      <c r="AY10" s="22">
        <f>'Resultado | Income Statement'!AY6</f>
        <v>240591.308865</v>
      </c>
      <c r="AZ10" s="22">
        <f>'Resultado | Income Statement'!AZ6</f>
        <v>250072.41558999996</v>
      </c>
      <c r="BA10" s="22">
        <f>'Resultado | Income Statement'!BA6</f>
        <v>245262.71894500015</v>
      </c>
      <c r="BB10" s="22">
        <f>'Resultado | Income Statement'!BB6</f>
        <v>323756.06414999987</v>
      </c>
      <c r="BC10" s="22">
        <f>'Resultado | Income Statement'!BC6</f>
        <v>250392.88765000002</v>
      </c>
      <c r="BD10" s="22">
        <f>'Resultado | Income Statement'!BD6</f>
        <v>265674.53782500001</v>
      </c>
      <c r="BE10" s="22">
        <f>'Resultado | Income Statement'!BE6</f>
        <v>267026.49624499993</v>
      </c>
      <c r="BF10" s="22">
        <f>'Resultado | Income Statement'!BF6</f>
        <v>341636.58285999997</v>
      </c>
      <c r="BG10" s="22">
        <f>'Resultado | Income Statement'!BG6</f>
        <v>236257.64156499997</v>
      </c>
      <c r="BH10" s="22">
        <f>'Resultado | Income Statement'!BH6</f>
        <v>66832.678585000016</v>
      </c>
      <c r="BI10" s="22">
        <f>'Resultado | Income Statement'!BI6</f>
        <v>150167.48193500005</v>
      </c>
      <c r="BJ10" s="22">
        <f>'Resultado | Income Statement'!BJ6</f>
        <v>321007.97926499991</v>
      </c>
      <c r="BK10" s="22">
        <f>'Resultado | Income Statement'!BK6</f>
        <v>187244.57114500005</v>
      </c>
      <c r="BL10" s="22">
        <f>'Resultado | Income Statement'!BL6</f>
        <v>258445.12001499993</v>
      </c>
      <c r="BM10" s="22">
        <f>'Resultado | Income Statement'!BM6</f>
        <v>301972.53062000009</v>
      </c>
      <c r="BN10" s="22">
        <f>'Resultado | Income Statement'!BN6</f>
        <v>442206.83070499968</v>
      </c>
      <c r="BO10" s="22">
        <f>'Resultado | Income Statement'!BO6</f>
        <v>353188.57998000004</v>
      </c>
      <c r="BP10" s="22">
        <f>'Resultado | Income Statement'!BP6</f>
        <v>374947.13790500001</v>
      </c>
      <c r="BQ10" s="22">
        <f>'Resultado | Income Statement'!BQ6</f>
        <v>378781.16139500006</v>
      </c>
      <c r="BR10" s="22">
        <f>'Resultado | Income Statement'!BR6</f>
        <v>497948.65084499988</v>
      </c>
      <c r="BS10" s="22">
        <f>'Resultado | Income Statement'!BS6</f>
        <v>384418.33648</v>
      </c>
      <c r="BT10" s="22">
        <f>'Resultado | Income Statement'!BT6</f>
        <v>399080.14675999992</v>
      </c>
      <c r="BU10" s="22">
        <f>'Resultado | Income Statement'!BU6</f>
        <v>394023.86516499997</v>
      </c>
      <c r="BV10" s="22">
        <f>'Resultado | Income Statement'!BV6</f>
        <v>509358.4927</v>
      </c>
      <c r="BW10" s="22">
        <f>'Resultado | Income Statement'!BW6</f>
        <v>388492.89740000002</v>
      </c>
      <c r="BX10" s="22">
        <f>'Resultado | Income Statement'!BX6</f>
        <v>394366.36903</v>
      </c>
      <c r="BY10" s="22">
        <f>'Resultado | Income Statement'!BY6</f>
        <v>401546.46466000006</v>
      </c>
      <c r="BZ10" s="22">
        <f>'Resultado | Income Statement'!BZ6</f>
        <v>542065.87086999987</v>
      </c>
      <c r="CA10" s="22">
        <f>'Resultado | Income Statement'!CA6</f>
        <v>409181.15365999995</v>
      </c>
      <c r="CB10" s="22">
        <f>'Resultado | Income Statement'!CB6</f>
        <v>427534.18456999981</v>
      </c>
      <c r="CC10" s="22">
        <f>'Resultado | Income Statement'!CC6</f>
        <v>431420.85219000006</v>
      </c>
      <c r="CD10" s="22">
        <f>'Resultado | Income Statement'!CD6</f>
        <v>587375.17592999991</v>
      </c>
      <c r="CF10" s="22">
        <f t="shared" si="0"/>
        <v>193078.72441000002</v>
      </c>
      <c r="CG10" s="22">
        <f t="shared" si="1"/>
        <v>239393.94715000002</v>
      </c>
      <c r="CH10" s="22">
        <f t="shared" si="2"/>
        <v>295252.38170999999</v>
      </c>
      <c r="CI10" s="22">
        <f t="shared" si="3"/>
        <v>360180.41208616184</v>
      </c>
      <c r="CJ10" s="22">
        <f t="shared" si="4"/>
        <v>416113.68267000001</v>
      </c>
      <c r="CK10" s="22">
        <f t="shared" si="5"/>
        <v>486254.42266000004</v>
      </c>
      <c r="CL10" s="22">
        <f t="shared" si="6"/>
        <v>561944</v>
      </c>
      <c r="CM10" s="22">
        <f t="shared" si="7"/>
        <v>679047</v>
      </c>
      <c r="CN10" s="22">
        <f t="shared" si="8"/>
        <v>801339.51306500006</v>
      </c>
      <c r="CO10" s="22">
        <f t="shared" si="9"/>
        <v>861646.62253000005</v>
      </c>
      <c r="CP10" s="22">
        <f t="shared" si="10"/>
        <v>929457.94724000013</v>
      </c>
      <c r="CQ10" s="22">
        <f t="shared" si="11"/>
        <v>1006931.1520949999</v>
      </c>
      <c r="CR10" s="22">
        <f t="shared" si="12"/>
        <v>1059682.50755</v>
      </c>
      <c r="CS10" s="22">
        <f t="shared" si="13"/>
        <v>1124730.5045799999</v>
      </c>
      <c r="CT10" s="22">
        <f t="shared" si="14"/>
        <v>774265.78134999995</v>
      </c>
      <c r="CU10" s="22">
        <f>SUM(BK10:BN10)</f>
        <v>1189869.0524849996</v>
      </c>
      <c r="CV10" s="22">
        <f t="shared" si="15"/>
        <v>1604865.5301249998</v>
      </c>
      <c r="CW10" s="22">
        <f>SUM(BS10:BV10)</f>
        <v>1686880.8411049999</v>
      </c>
      <c r="CX10" s="22">
        <f>SUM(BW10:BZ10)</f>
        <v>1726471.6019600001</v>
      </c>
      <c r="CY10" s="22">
        <f>SUM(CA10:CD10)</f>
        <v>1855511.3663499998</v>
      </c>
    </row>
    <row r="11" spans="1:103">
      <c r="B11" s="292" t="str">
        <f>IF(Portfolio!$CE$3=SOURCE!$A$1,SOURCE!D300,SOURCE!E300)</f>
        <v>Receita de Locação/m²</v>
      </c>
      <c r="C11" s="323">
        <f t="shared" ref="C11:AH11" si="16">C10*$BK$4/C34</f>
        <v>146.11269793086703</v>
      </c>
      <c r="D11" s="323">
        <f t="shared" si="16"/>
        <v>237.31260342431315</v>
      </c>
      <c r="E11" s="323">
        <f t="shared" si="16"/>
        <v>218.91816601315483</v>
      </c>
      <c r="F11" s="323">
        <f t="shared" si="16"/>
        <v>345.02505095748319</v>
      </c>
      <c r="G11" s="323">
        <f t="shared" si="16"/>
        <v>242.09611047614385</v>
      </c>
      <c r="H11" s="323">
        <f t="shared" si="16"/>
        <v>257.82553778168904</v>
      </c>
      <c r="I11" s="323">
        <f t="shared" si="16"/>
        <v>241.89236762393051</v>
      </c>
      <c r="J11" s="323">
        <f t="shared" si="16"/>
        <v>327.47701558883296</v>
      </c>
      <c r="K11" s="323">
        <f t="shared" si="16"/>
        <v>257.5802446032281</v>
      </c>
      <c r="L11" s="323">
        <f t="shared" si="16"/>
        <v>276.38486725801249</v>
      </c>
      <c r="M11" s="323">
        <f t="shared" si="16"/>
        <v>269.44192114437351</v>
      </c>
      <c r="N11" s="323">
        <f t="shared" si="16"/>
        <v>333.79910411877694</v>
      </c>
      <c r="O11" s="323">
        <f t="shared" si="16"/>
        <v>250.93430115474226</v>
      </c>
      <c r="P11" s="323">
        <f t="shared" si="16"/>
        <v>257.53317282463405</v>
      </c>
      <c r="Q11" s="323">
        <f t="shared" si="16"/>
        <v>256.22884835603486</v>
      </c>
      <c r="R11" s="323">
        <f t="shared" si="16"/>
        <v>355.31265512108496</v>
      </c>
      <c r="S11" s="323">
        <f t="shared" si="16"/>
        <v>270.78333128695664</v>
      </c>
      <c r="T11" s="323">
        <f t="shared" si="16"/>
        <v>283.40673677638523</v>
      </c>
      <c r="U11" s="323">
        <f t="shared" si="16"/>
        <v>276.34223145756044</v>
      </c>
      <c r="V11" s="323">
        <f t="shared" si="16"/>
        <v>386.88933336205014</v>
      </c>
      <c r="W11" s="323">
        <f t="shared" si="16"/>
        <v>295.32312367878808</v>
      </c>
      <c r="X11" s="323">
        <f t="shared" si="16"/>
        <v>303.56221997667217</v>
      </c>
      <c r="Y11" s="323">
        <f t="shared" si="16"/>
        <v>311.47939897507399</v>
      </c>
      <c r="Z11" s="323">
        <f t="shared" si="16"/>
        <v>419.66978355445025</v>
      </c>
      <c r="AA11" s="323">
        <f t="shared" si="16"/>
        <v>300.70826909606313</v>
      </c>
      <c r="AB11" s="323">
        <f t="shared" si="16"/>
        <v>312.6669759404777</v>
      </c>
      <c r="AC11" s="323">
        <f t="shared" si="16"/>
        <v>306.1632960099252</v>
      </c>
      <c r="AD11" s="323">
        <f t="shared" si="16"/>
        <v>397.80001074712055</v>
      </c>
      <c r="AE11" s="323">
        <f t="shared" si="16"/>
        <v>303.66895555652064</v>
      </c>
      <c r="AF11" s="323">
        <f t="shared" si="16"/>
        <v>300.88513388719127</v>
      </c>
      <c r="AG11" s="323">
        <f t="shared" si="16"/>
        <v>299.45461096722329</v>
      </c>
      <c r="AH11" s="323">
        <f t="shared" si="16"/>
        <v>356.60171529948815</v>
      </c>
      <c r="AI11" s="323">
        <f t="shared" ref="AI11:BN11" si="17">AI10*$BK$4/AI34</f>
        <v>271.20282128204917</v>
      </c>
      <c r="AJ11" s="323">
        <f t="shared" si="17"/>
        <v>300.26170131052982</v>
      </c>
      <c r="AK11" s="323">
        <f t="shared" si="17"/>
        <v>296.40912051045001</v>
      </c>
      <c r="AL11" s="323">
        <f t="shared" si="17"/>
        <v>421.79549090595009</v>
      </c>
      <c r="AM11" s="323">
        <f t="shared" si="17"/>
        <v>308.30887605683324</v>
      </c>
      <c r="AN11" s="323">
        <f t="shared" si="17"/>
        <v>319.35505461485752</v>
      </c>
      <c r="AO11" s="323">
        <f t="shared" si="17"/>
        <v>316.90878221402835</v>
      </c>
      <c r="AP11" s="323">
        <f t="shared" si="17"/>
        <v>421.45601498045909</v>
      </c>
      <c r="AQ11" s="323">
        <f t="shared" si="17"/>
        <v>327.80587638132153</v>
      </c>
      <c r="AR11" s="323">
        <f t="shared" si="17"/>
        <v>332.51819933815517</v>
      </c>
      <c r="AS11" s="323">
        <f t="shared" si="17"/>
        <v>336.44747138710909</v>
      </c>
      <c r="AT11" s="323">
        <f t="shared" si="17"/>
        <v>456.74965356710499</v>
      </c>
      <c r="AU11" s="323">
        <f t="shared" si="17"/>
        <v>348.09033450820692</v>
      </c>
      <c r="AV11" s="323">
        <f t="shared" si="17"/>
        <v>363.87446627636683</v>
      </c>
      <c r="AW11" s="323">
        <f t="shared" si="17"/>
        <v>353.41918431204482</v>
      </c>
      <c r="AX11" s="323">
        <f t="shared" si="17"/>
        <v>442.76209269540198</v>
      </c>
      <c r="AY11" s="323">
        <f t="shared" si="17"/>
        <v>341.11846421660107</v>
      </c>
      <c r="AZ11" s="323">
        <f t="shared" si="17"/>
        <v>354.85740411077819</v>
      </c>
      <c r="BA11" s="323">
        <f t="shared" si="17"/>
        <v>347.70161647642135</v>
      </c>
      <c r="BB11" s="323">
        <f t="shared" si="17"/>
        <v>459.27571723062368</v>
      </c>
      <c r="BC11" s="323">
        <f t="shared" si="17"/>
        <v>355.89498068865885</v>
      </c>
      <c r="BD11" s="323">
        <f t="shared" si="17"/>
        <v>372.36047819046621</v>
      </c>
      <c r="BE11" s="323">
        <f t="shared" si="17"/>
        <v>374.01152036268576</v>
      </c>
      <c r="BF11" s="323">
        <f t="shared" si="17"/>
        <v>477.58365518863405</v>
      </c>
      <c r="BG11" s="323">
        <f t="shared" si="17"/>
        <v>322.12049802868887</v>
      </c>
      <c r="BH11" s="323">
        <f t="shared" si="17"/>
        <v>91.074333812305696</v>
      </c>
      <c r="BI11" s="323">
        <f t="shared" si="17"/>
        <v>215.51305665804506</v>
      </c>
      <c r="BJ11" s="323">
        <f t="shared" si="17"/>
        <v>460.56337471662579</v>
      </c>
      <c r="BK11" s="323">
        <f t="shared" si="17"/>
        <v>268.40116499633768</v>
      </c>
      <c r="BL11" s="323">
        <f t="shared" si="17"/>
        <v>370.64583651756828</v>
      </c>
      <c r="BM11" s="323">
        <f t="shared" si="17"/>
        <v>433.20540633626518</v>
      </c>
      <c r="BN11" s="323">
        <f t="shared" si="17"/>
        <v>612.06671776489463</v>
      </c>
      <c r="BO11" s="323">
        <f t="shared" ref="BO11:BZ11" si="18">BO10*$BK$4/BO34</f>
        <v>480.83819519964538</v>
      </c>
      <c r="BP11" s="323">
        <f t="shared" si="18"/>
        <v>510.48408371125652</v>
      </c>
      <c r="BQ11" s="323">
        <f t="shared" si="18"/>
        <v>515.5456805008663</v>
      </c>
      <c r="BR11" s="323">
        <f t="shared" si="18"/>
        <v>677.9325572616001</v>
      </c>
      <c r="BS11" s="323">
        <f t="shared" si="18"/>
        <v>523.38207884325857</v>
      </c>
      <c r="BT11" s="323">
        <f t="shared" si="18"/>
        <v>543.00385486450034</v>
      </c>
      <c r="BU11" s="323">
        <f t="shared" si="18"/>
        <v>535.32538301357329</v>
      </c>
      <c r="BV11" s="323">
        <f t="shared" si="18"/>
        <v>689.23749709060144</v>
      </c>
      <c r="BW11" s="323">
        <f t="shared" si="18"/>
        <v>525.76361146372744</v>
      </c>
      <c r="BX11" s="323">
        <f t="shared" si="18"/>
        <v>532.04893808431393</v>
      </c>
      <c r="BY11" s="323">
        <f t="shared" si="18"/>
        <v>544.68513123740911</v>
      </c>
      <c r="BZ11" s="323">
        <f t="shared" si="18"/>
        <v>734.19912191648791</v>
      </c>
      <c r="CA11" s="323">
        <f>CA10*$BK$4/CA34</f>
        <v>550.61014526508256</v>
      </c>
      <c r="CB11" s="323">
        <f>CB10*$BK$4/CB34</f>
        <v>574.95486075772692</v>
      </c>
      <c r="CC11" s="323">
        <f>CC10*$BK$4/CC34</f>
        <v>579.94256967975571</v>
      </c>
      <c r="CD11" s="323">
        <f>CD10*$BK$4/CD34</f>
        <v>789.55904175630315</v>
      </c>
      <c r="CF11" s="301">
        <f t="shared" ref="CF11:CU11" si="19">CF10*$BN$4/CF34</f>
        <v>941.72778845797211</v>
      </c>
      <c r="CG11" s="301">
        <f t="shared" si="19"/>
        <v>1021.5192137583031</v>
      </c>
      <c r="CH11" s="301">
        <f t="shared" si="19"/>
        <v>1025.0972398322597</v>
      </c>
      <c r="CI11" s="301">
        <f t="shared" si="19"/>
        <v>1109.8349273155163</v>
      </c>
      <c r="CJ11" s="301">
        <f t="shared" si="19"/>
        <v>1202.858064841856</v>
      </c>
      <c r="CK11" s="301">
        <f t="shared" si="19"/>
        <v>1226.800727675427</v>
      </c>
      <c r="CL11" s="301">
        <f t="shared" si="19"/>
        <v>1131.0978848968568</v>
      </c>
      <c r="CM11" s="301">
        <f t="shared" si="19"/>
        <v>1288.0483639533268</v>
      </c>
      <c r="CN11" s="301">
        <f t="shared" si="19"/>
        <v>1289.4396931591084</v>
      </c>
      <c r="CO11" s="301">
        <f t="shared" si="19"/>
        <v>1366.2605407572903</v>
      </c>
      <c r="CP11" s="301">
        <f t="shared" si="19"/>
        <v>1429.5804371321215</v>
      </c>
      <c r="CQ11" s="301">
        <f t="shared" si="19"/>
        <v>1467.2774435207666</v>
      </c>
      <c r="CR11" s="301">
        <f t="shared" si="19"/>
        <v>1502.9231094219815</v>
      </c>
      <c r="CS11" s="301">
        <f t="shared" si="19"/>
        <v>1573.5499781016174</v>
      </c>
      <c r="CT11" s="301">
        <f t="shared" si="19"/>
        <v>1111.2661234000532</v>
      </c>
      <c r="CU11" s="301">
        <f t="shared" si="19"/>
        <v>1620.1699871743515</v>
      </c>
      <c r="CV11" s="301">
        <f>CV10*$BK$4/CV34</f>
        <v>2184.7912164340764</v>
      </c>
      <c r="CW11" s="301">
        <f>CW10*$BK$4/CW34</f>
        <v>2286.0243071556911</v>
      </c>
      <c r="CX11" s="301">
        <f>CX10*$BK$4/CX34</f>
        <v>2354.9774306828281</v>
      </c>
      <c r="CY11" s="301">
        <f>CY10*$BK$4/CY34</f>
        <v>2500.1998751584006</v>
      </c>
    </row>
    <row r="12" spans="1:103">
      <c r="B12" s="292" t="str">
        <f>IF(Portfolio!$CE$3=SOURCE!$A$1,SOURCE!D301,SOURCE!E301)</f>
        <v>EBITDA de Propriedades</v>
      </c>
      <c r="C12" s="323"/>
      <c r="D12" s="323"/>
      <c r="E12" s="323"/>
      <c r="F12" s="323"/>
      <c r="G12" s="323"/>
      <c r="H12" s="323"/>
      <c r="I12" s="323"/>
      <c r="J12" s="323"/>
      <c r="K12" s="323"/>
      <c r="L12" s="323"/>
      <c r="M12" s="323"/>
      <c r="N12" s="323"/>
      <c r="O12" s="22">
        <f>+'Resultado | Income Statement'!O50</f>
        <v>66346.239313453669</v>
      </c>
      <c r="P12" s="22">
        <f>+'Resultado | Income Statement'!P50</f>
        <v>69093.303719370466</v>
      </c>
      <c r="Q12" s="22">
        <f>+'Resultado | Income Statement'!Q50</f>
        <v>97109.005807887545</v>
      </c>
      <c r="R12" s="22">
        <f>+'Resultado | Income Statement'!R50</f>
        <v>110406.89250573191</v>
      </c>
      <c r="S12" s="22">
        <f>+'Resultado | Income Statement'!S50</f>
        <v>94043.575211868898</v>
      </c>
      <c r="T12" s="22">
        <f>+'Resultado | Income Statement'!T50</f>
        <v>91341.047475642554</v>
      </c>
      <c r="U12" s="22">
        <f>+'Resultado | Income Statement'!U50</f>
        <v>82269.468366076544</v>
      </c>
      <c r="V12" s="22">
        <f>+'Resultado | Income Statement'!V50</f>
        <v>114671.42343097598</v>
      </c>
      <c r="W12" s="22">
        <f>+'Resultado | Income Statement'!W50</f>
        <v>110292.26706603586</v>
      </c>
      <c r="X12" s="22">
        <f>+'Resultado | Income Statement'!X50</f>
        <v>113707.61937072374</v>
      </c>
      <c r="Y12" s="22">
        <f>+'Resultado | Income Statement'!Y50</f>
        <v>120054.69677051918</v>
      </c>
      <c r="Z12" s="22">
        <f>+'Resultado | Income Statement'!Z50</f>
        <v>143346.79611292446</v>
      </c>
      <c r="AA12" s="22">
        <f>+'Resultado | Income Statement'!AA50</f>
        <v>136246.83716972335</v>
      </c>
      <c r="AB12" s="22">
        <f>+'Resultado | Income Statement'!AB50</f>
        <v>135787.21556302227</v>
      </c>
      <c r="AC12" s="22">
        <f>+'Resultado | Income Statement'!AC50</f>
        <v>135182.27019498558</v>
      </c>
      <c r="AD12" s="22">
        <f>+'Resultado | Income Statement'!AD50</f>
        <v>184521.5730672029</v>
      </c>
      <c r="AE12" s="22">
        <f>+'Resultado | Income Statement'!AE50</f>
        <v>166904.34150853983</v>
      </c>
      <c r="AF12" s="22">
        <f>+'Resultado | Income Statement'!AF50</f>
        <v>150114.29024431002</v>
      </c>
      <c r="AG12" s="22">
        <f>+'Resultado | Income Statement'!AG50</f>
        <v>165074.89339599677</v>
      </c>
      <c r="AH12" s="22">
        <f>+'Resultado | Income Statement'!AH50</f>
        <v>152405.75227255779</v>
      </c>
      <c r="AI12" s="22">
        <f>+'Resultado | Income Statement'!AI50</f>
        <v>190147.58035935147</v>
      </c>
      <c r="AJ12" s="22">
        <f>+'Resultado | Income Statement'!AJ50</f>
        <v>186631.51488810647</v>
      </c>
      <c r="AK12" s="22">
        <f>+'Resultado | Income Statement'!AK50</f>
        <v>185031.9039337362</v>
      </c>
      <c r="AL12" s="22">
        <f>+'Resultado | Income Statement'!AL50</f>
        <v>220677.21374368848</v>
      </c>
      <c r="AM12" s="22">
        <f>+'Resultado | Income Statement'!AM50</f>
        <v>195381.5314673539</v>
      </c>
      <c r="AN12" s="22">
        <f>+'Resultado | Income Statement'!AN50</f>
        <v>195600.39012500318</v>
      </c>
      <c r="AO12" s="22">
        <f>+'Resultado | Income Statement'!AO50</f>
        <v>189017.86294172535</v>
      </c>
      <c r="AP12" s="22">
        <f>+'Resultado | Income Statement'!AP50</f>
        <v>232148.99393711382</v>
      </c>
      <c r="AQ12" s="22">
        <f>+'Resultado | Income Statement'!AQ50</f>
        <v>200232.35725902719</v>
      </c>
      <c r="AR12" s="22">
        <f>+'Resultado | Income Statement'!AR50</f>
        <v>199117.73090512387</v>
      </c>
      <c r="AS12" s="22">
        <f>+'Resultado | Income Statement'!AS50</f>
        <v>190355.32716000004</v>
      </c>
      <c r="AT12" s="22">
        <f>+'Resultado | Income Statement'!AT50</f>
        <v>241276.78831085391</v>
      </c>
      <c r="AU12" s="22">
        <f>+'Resultado | Income Statement'!AU50</f>
        <v>189458.10000482801</v>
      </c>
      <c r="AV12" s="22">
        <f>+'Resultado | Income Statement'!AV50</f>
        <v>215811.94824775177</v>
      </c>
      <c r="AW12" s="22">
        <f>+'Resultado | Income Statement'!AW50</f>
        <v>184827.93514937977</v>
      </c>
      <c r="AX12" s="22">
        <f>+'Resultado | Income Statement'!AX50</f>
        <v>256845.18864333996</v>
      </c>
      <c r="AY12" s="22">
        <f>+'Resultado | Income Statement'!AY50</f>
        <v>237063.91988462085</v>
      </c>
      <c r="AZ12" s="22">
        <f>+'Resultado | Income Statement'!AZ50</f>
        <v>258830.76257768366</v>
      </c>
      <c r="BA12" s="22">
        <f>+'Resultado | Income Statement'!BA50</f>
        <v>231691.03107546808</v>
      </c>
      <c r="BB12" s="22">
        <f>+'Resultado | Income Statement'!BB50</f>
        <v>236943.00522192693</v>
      </c>
      <c r="BC12" s="22">
        <f>+'Resultado | Income Statement'!BC50</f>
        <v>233516.42695177521</v>
      </c>
      <c r="BD12" s="22">
        <f>+'Resultado | Income Statement'!BD50</f>
        <v>222033.12792793219</v>
      </c>
      <c r="BE12" s="22">
        <f>+'Resultado | Income Statement'!BE50</f>
        <v>240057.11670591173</v>
      </c>
      <c r="BF12" s="22">
        <f>+'Resultado | Income Statement'!BF50</f>
        <v>262474.52159433067</v>
      </c>
      <c r="BG12" s="22">
        <f>+'Resultado | Income Statement'!BG50</f>
        <v>350397.69953334518</v>
      </c>
      <c r="BH12" s="22">
        <f>+'Resultado | Income Statement'!BH50</f>
        <v>188790.36308867543</v>
      </c>
      <c r="BI12" s="22">
        <f>+'Resultado | Income Statement'!BI50</f>
        <v>186357.29990961083</v>
      </c>
      <c r="BJ12" s="22">
        <f>+'Resultado | Income Statement'!BJ50</f>
        <v>162581.79263014364</v>
      </c>
      <c r="BK12" s="22">
        <f>+'Resultado | Income Statement'!BK50</f>
        <v>140307.78408828858</v>
      </c>
      <c r="BL12" s="22">
        <f>+'Resultado | Income Statement'!BL50</f>
        <v>187660.60441156069</v>
      </c>
      <c r="BM12" s="22">
        <f>+'Resultado | Income Statement'!BM50</f>
        <v>237648.86030489916</v>
      </c>
      <c r="BN12" s="22">
        <f>+'Resultado | Income Statement'!BN50</f>
        <v>331890.46598672151</v>
      </c>
      <c r="BO12" s="22">
        <f>+'Resultado | Income Statement'!BO50</f>
        <v>296608.85838122474</v>
      </c>
      <c r="BP12" s="22">
        <f>+'Resultado | Income Statement'!BP50</f>
        <v>293082.39362011402</v>
      </c>
      <c r="BQ12" s="22">
        <f>+'Resultado | Income Statement'!BQ50</f>
        <v>326151.11097659386</v>
      </c>
      <c r="BR12" s="22">
        <f>+'Resultado | Income Statement'!BR50</f>
        <v>386792.92291249783</v>
      </c>
      <c r="BS12" s="22">
        <f>+'Resultado | Income Statement'!BS50</f>
        <v>363229.11095842964</v>
      </c>
      <c r="BT12" s="22">
        <f>+'Resultado | Income Statement'!BT50</f>
        <v>369617.05851881631</v>
      </c>
      <c r="BU12" s="22">
        <f>+'Resultado | Income Statement'!BU50</f>
        <v>393923.1235007355</v>
      </c>
      <c r="BV12" s="22">
        <f>+'Resultado | Income Statement'!BV50</f>
        <v>398390.97008089424</v>
      </c>
      <c r="BW12" s="22">
        <f>+'Resultado | Income Statement'!BW50</f>
        <v>395527.5821902639</v>
      </c>
      <c r="BX12" s="22">
        <f>+'Resultado | Income Statement'!BX50</f>
        <v>369370.92513745953</v>
      </c>
      <c r="BY12" s="22">
        <f>+'Resultado | Income Statement'!BY50</f>
        <v>397735.63893401186</v>
      </c>
      <c r="BZ12" s="22">
        <f>+'Resultado | Income Statement'!BZ50</f>
        <v>492474.28059294226</v>
      </c>
      <c r="CA12" s="22">
        <f>+'Resultado | Income Statement'!CA50</f>
        <v>418924.82515323506</v>
      </c>
      <c r="CB12" s="22">
        <f>+'Resultado | Income Statement'!CB50</f>
        <v>451475.72436736501</v>
      </c>
      <c r="CC12" s="22">
        <f>+'Resultado | Income Statement'!CC50</f>
        <v>441609.18910419889</v>
      </c>
      <c r="CD12" s="22">
        <f>+'Resultado | Income Statement'!CD50</f>
        <v>569857.42172959843</v>
      </c>
      <c r="CF12" s="22">
        <v>93435.694459010876</v>
      </c>
      <c r="CG12" s="22">
        <v>165106.85280462159</v>
      </c>
      <c r="CH12" s="22">
        <v>250068.51908917972</v>
      </c>
      <c r="CI12" s="22">
        <v>342955.44134644355</v>
      </c>
      <c r="CJ12" s="22">
        <v>382325.51448456396</v>
      </c>
      <c r="CK12" s="22">
        <v>487401.37932020327</v>
      </c>
      <c r="CL12" s="22">
        <v>591737.89599493414</v>
      </c>
      <c r="CM12" s="22">
        <v>634499.27742140437</v>
      </c>
      <c r="CN12" s="22">
        <v>782488.21292488277</v>
      </c>
      <c r="CO12" s="22">
        <v>812148.7784711963</v>
      </c>
      <c r="CP12" s="22">
        <v>830982.20363500493</v>
      </c>
      <c r="CQ12" s="22">
        <v>846943.17204529955</v>
      </c>
      <c r="CR12" s="22">
        <v>964528.71875969949</v>
      </c>
      <c r="CS12" s="22">
        <v>958081.19317994977</v>
      </c>
      <c r="CT12" s="22">
        <v>888127.15516177518</v>
      </c>
      <c r="CU12" s="22">
        <v>897507.71479146997</v>
      </c>
      <c r="CV12" s="22">
        <v>1302635.28589043</v>
      </c>
      <c r="CW12" s="22">
        <f>SUM(BS12:BV12)</f>
        <v>1525160.2630588757</v>
      </c>
      <c r="CX12" s="22">
        <f>SUM(BW12:BZ12)</f>
        <v>1655108.4268546775</v>
      </c>
      <c r="CY12" s="22">
        <f>SUM(CA12:CD12)</f>
        <v>1881867.1603543975</v>
      </c>
    </row>
    <row r="13" spans="1:103">
      <c r="B13" s="292" t="str">
        <f>IF(Portfolio!$CE$3=SOURCE!$A$1,SOURCE!D302,SOURCE!E302)</f>
        <v>EBITDA de Propriedades/m²</v>
      </c>
      <c r="C13" s="323"/>
      <c r="D13" s="323"/>
      <c r="E13" s="323"/>
      <c r="F13" s="323"/>
      <c r="G13" s="323"/>
      <c r="H13" s="323"/>
      <c r="I13" s="323"/>
      <c r="J13" s="323"/>
      <c r="K13" s="323"/>
      <c r="L13" s="323"/>
      <c r="M13" s="323"/>
      <c r="N13" s="323"/>
      <c r="O13" s="323">
        <f t="shared" ref="O13:AT13" si="20">O12*$BK$4/(O34)</f>
        <v>209.70564149291206</v>
      </c>
      <c r="P13" s="323">
        <f t="shared" si="20"/>
        <v>218.33351426032638</v>
      </c>
      <c r="Q13" s="323">
        <f t="shared" si="20"/>
        <v>304.3350422969279</v>
      </c>
      <c r="R13" s="323">
        <f t="shared" si="20"/>
        <v>333.76980184186419</v>
      </c>
      <c r="S13" s="323">
        <f t="shared" si="20"/>
        <v>282.88638726955475</v>
      </c>
      <c r="T13" s="323">
        <f t="shared" si="20"/>
        <v>274.64887806498621</v>
      </c>
      <c r="U13" s="323">
        <f t="shared" si="20"/>
        <v>242.46284294895506</v>
      </c>
      <c r="V13" s="323">
        <f t="shared" si="20"/>
        <v>321.31197223891121</v>
      </c>
      <c r="W13" s="323">
        <f t="shared" si="20"/>
        <v>308.80822962149523</v>
      </c>
      <c r="X13" s="323">
        <f t="shared" si="20"/>
        <v>318.35220073266635</v>
      </c>
      <c r="Y13" s="323">
        <f t="shared" si="20"/>
        <v>335.97689862818908</v>
      </c>
      <c r="Z13" s="323">
        <f t="shared" si="20"/>
        <v>373.53252999450973</v>
      </c>
      <c r="AA13" s="323">
        <f t="shared" si="20"/>
        <v>335.89301557795181</v>
      </c>
      <c r="AB13" s="323">
        <f t="shared" si="20"/>
        <v>334.60887637798555</v>
      </c>
      <c r="AC13" s="323">
        <f t="shared" si="20"/>
        <v>333.12821478590683</v>
      </c>
      <c r="AD13" s="323">
        <f t="shared" si="20"/>
        <v>388.69069903100359</v>
      </c>
      <c r="AE13" s="323">
        <f t="shared" si="20"/>
        <v>328.18557242966102</v>
      </c>
      <c r="AF13" s="323">
        <f t="shared" si="20"/>
        <v>294.97304989152451</v>
      </c>
      <c r="AG13" s="323">
        <f t="shared" si="20"/>
        <v>319.32686904790683</v>
      </c>
      <c r="AH13" s="323">
        <f t="shared" si="20"/>
        <v>250.81524732517548</v>
      </c>
      <c r="AI13" s="323">
        <f t="shared" si="20"/>
        <v>307.09948385995199</v>
      </c>
      <c r="AJ13" s="323">
        <f t="shared" si="20"/>
        <v>300.87765164815062</v>
      </c>
      <c r="AK13" s="323">
        <f t="shared" si="20"/>
        <v>297.34756456208748</v>
      </c>
      <c r="AL13" s="323">
        <f t="shared" si="20"/>
        <v>354.29497900815835</v>
      </c>
      <c r="AM13" s="323">
        <f t="shared" si="20"/>
        <v>310.15830675058004</v>
      </c>
      <c r="AN13" s="323">
        <f t="shared" si="20"/>
        <v>310.55603917964402</v>
      </c>
      <c r="AO13" s="323">
        <f t="shared" si="20"/>
        <v>299.86574681689348</v>
      </c>
      <c r="AP13" s="323">
        <f t="shared" si="20"/>
        <v>367.09451817710504</v>
      </c>
      <c r="AQ13" s="323">
        <f t="shared" si="20"/>
        <v>316.73237132241985</v>
      </c>
      <c r="AR13" s="323">
        <f t="shared" si="20"/>
        <v>313.91337901335123</v>
      </c>
      <c r="AS13" s="323">
        <f t="shared" si="20"/>
        <v>299.66394390723855</v>
      </c>
      <c r="AT13" s="323">
        <f t="shared" si="20"/>
        <v>370.32486194781484</v>
      </c>
      <c r="AU13" s="323">
        <f t="shared" ref="AU13:CA13" si="21">AU12*$BK$4/(AU34)</f>
        <v>288.6558685550774</v>
      </c>
      <c r="AV13" s="323">
        <f t="shared" si="21"/>
        <v>328.85920432112471</v>
      </c>
      <c r="AW13" s="323">
        <f t="shared" si="21"/>
        <v>279.49398977536998</v>
      </c>
      <c r="AX13" s="323">
        <f t="shared" si="21"/>
        <v>371.68846042500127</v>
      </c>
      <c r="AY13" s="323">
        <f t="shared" si="21"/>
        <v>336.11721326801973</v>
      </c>
      <c r="AZ13" s="323">
        <f t="shared" si="21"/>
        <v>367.28566121789743</v>
      </c>
      <c r="BA13" s="323">
        <f t="shared" si="21"/>
        <v>328.46144075445221</v>
      </c>
      <c r="BB13" s="323">
        <f t="shared" si="21"/>
        <v>336.12395477992146</v>
      </c>
      <c r="BC13" s="323">
        <f t="shared" si="21"/>
        <v>331.9076873167993</v>
      </c>
      <c r="BD13" s="323">
        <f t="shared" si="21"/>
        <v>311.19414892453398</v>
      </c>
      <c r="BE13" s="323">
        <f t="shared" si="21"/>
        <v>336.23677221410549</v>
      </c>
      <c r="BF13" s="323">
        <f t="shared" si="21"/>
        <v>366.92072133351542</v>
      </c>
      <c r="BG13" s="323">
        <f t="shared" si="21"/>
        <v>477.74235251872176</v>
      </c>
      <c r="BH13" s="323">
        <f t="shared" si="21"/>
        <v>257.26870316317758</v>
      </c>
      <c r="BI13" s="323">
        <f t="shared" si="21"/>
        <v>267.45092090872612</v>
      </c>
      <c r="BJ13" s="323">
        <f t="shared" si="21"/>
        <v>233.26279693316584</v>
      </c>
      <c r="BK13" s="323">
        <f t="shared" si="21"/>
        <v>201.12077203129562</v>
      </c>
      <c r="BL13" s="323">
        <f t="shared" si="21"/>
        <v>269.13110876103377</v>
      </c>
      <c r="BM13" s="323">
        <f t="shared" si="21"/>
        <v>340.92760319079036</v>
      </c>
      <c r="BN13" s="323">
        <f t="shared" si="21"/>
        <v>459.37578089893873</v>
      </c>
      <c r="BO13" s="323">
        <f t="shared" si="21"/>
        <v>403.80939879860074</v>
      </c>
      <c r="BP13" s="323">
        <f t="shared" si="21"/>
        <v>399.0266414487827</v>
      </c>
      <c r="BQ13" s="323">
        <f t="shared" si="21"/>
        <v>443.91277495238489</v>
      </c>
      <c r="BR13" s="323">
        <f t="shared" si="21"/>
        <v>526.59950963976314</v>
      </c>
      <c r="BS13" s="323">
        <f t="shared" si="21"/>
        <v>494.53314045986514</v>
      </c>
      <c r="BT13" s="323">
        <f t="shared" si="21"/>
        <v>502.91523952980441</v>
      </c>
      <c r="BU13" s="323">
        <f t="shared" si="21"/>
        <v>535.18851422268119</v>
      </c>
      <c r="BV13" s="323">
        <f t="shared" si="21"/>
        <v>539.08200023627921</v>
      </c>
      <c r="BW13" s="323">
        <f t="shared" si="21"/>
        <v>535.28394325252191</v>
      </c>
      <c r="BX13" s="323">
        <f t="shared" si="21"/>
        <v>498.32699720816242</v>
      </c>
      <c r="BY13" s="323">
        <f t="shared" si="21"/>
        <v>539.51586617504495</v>
      </c>
      <c r="BZ13" s="323">
        <f t="shared" si="21"/>
        <v>667.02997515316042</v>
      </c>
      <c r="CA13" s="323">
        <f t="shared" si="21"/>
        <v>563.72161026858396</v>
      </c>
      <c r="CB13" s="323">
        <f t="shared" ref="CB13:CC13" si="22">CB12*$BK$4/(CB34)</f>
        <v>607.15182927467572</v>
      </c>
      <c r="CC13" s="323">
        <f t="shared" si="22"/>
        <v>593.63836176024915</v>
      </c>
      <c r="CD13" s="323">
        <f t="shared" ref="CD13" si="23">CD12*$BK$4/(CD34)</f>
        <v>766.01139829606973</v>
      </c>
      <c r="CF13" s="22" t="s">
        <v>32</v>
      </c>
      <c r="CG13" s="22" t="s">
        <v>32</v>
      </c>
      <c r="CH13" s="22" t="s">
        <v>32</v>
      </c>
      <c r="CI13" s="301">
        <f t="shared" ref="CI13:CX13" si="24">CI12*$BN$4/(CI34)</f>
        <v>1056.7590977938542</v>
      </c>
      <c r="CJ13" s="301">
        <f t="shared" si="24"/>
        <v>1105.1867497884734</v>
      </c>
      <c r="CK13" s="301">
        <f t="shared" si="24"/>
        <v>1229.694454086494</v>
      </c>
      <c r="CL13" s="301">
        <f t="shared" si="24"/>
        <v>1191.0679401740852</v>
      </c>
      <c r="CM13" s="301">
        <f t="shared" si="24"/>
        <v>1203.5481435190907</v>
      </c>
      <c r="CN13" s="301">
        <f t="shared" si="24"/>
        <v>1259.1059653545849</v>
      </c>
      <c r="CO13" s="301">
        <f t="shared" si="24"/>
        <v>1287.7748258228635</v>
      </c>
      <c r="CP13" s="301">
        <f t="shared" si="24"/>
        <v>1278.1168910859778</v>
      </c>
      <c r="CQ13" s="301">
        <f t="shared" si="24"/>
        <v>1234.1465548071076</v>
      </c>
      <c r="CR13" s="301">
        <f t="shared" si="24"/>
        <v>1367.9686989234642</v>
      </c>
      <c r="CS13" s="301">
        <f t="shared" si="24"/>
        <v>1340.3998863806485</v>
      </c>
      <c r="CT13" s="301">
        <f t="shared" si="24"/>
        <v>1274.6858308552883</v>
      </c>
      <c r="CU13" s="301">
        <f t="shared" si="24"/>
        <v>1222.07990847876</v>
      </c>
      <c r="CV13" s="301">
        <f t="shared" si="24"/>
        <v>1773.3486559517764</v>
      </c>
      <c r="CW13" s="301">
        <f t="shared" si="24"/>
        <v>2066.8640894496575</v>
      </c>
      <c r="CX13" s="388">
        <f t="shared" si="24"/>
        <v>2257.6351595651854</v>
      </c>
      <c r="CY13" s="388">
        <f>CY12*$BN$4/(CY34)</f>
        <v>2535.7128631543283</v>
      </c>
    </row>
    <row r="14" spans="1:103">
      <c r="B14" s="292" t="str">
        <f>IF(Portfolio!$CE$3=SOURCE!$A$1,SOURCE!D303,SOURCE!E303)</f>
        <v>EBITDA Consolidado Ajustado</v>
      </c>
      <c r="C14" s="324">
        <f>'Resultado | Income Statement'!C54</f>
        <v>16652.994877938385</v>
      </c>
      <c r="D14" s="324">
        <f>'Resultado | Income Statement'!D54</f>
        <v>33529.184045659611</v>
      </c>
      <c r="E14" s="324">
        <f>'Resultado | Income Statement'!E54</f>
        <v>26740.732141798551</v>
      </c>
      <c r="F14" s="324">
        <f>'Resultado | Income Statement'!F54</f>
        <v>46799.609464603374</v>
      </c>
      <c r="G14" s="324">
        <f>'Resultado | Income Statement'!G54</f>
        <v>50547.235149999993</v>
      </c>
      <c r="H14" s="324">
        <f>'Resultado | Income Statement'!H54</f>
        <v>44102.810799999977</v>
      </c>
      <c r="I14" s="324">
        <f>'Resultado | Income Statement'!I54</f>
        <v>36952.453366957146</v>
      </c>
      <c r="J14" s="324">
        <f>'Resultado | Income Statement'!J54</f>
        <v>67213.405251837903</v>
      </c>
      <c r="K14" s="324">
        <f>'Resultado | Income Statement'!K54</f>
        <v>51228.07286</v>
      </c>
      <c r="L14" s="324">
        <f>'Resultado | Income Statement'!L54</f>
        <v>59417.566979999996</v>
      </c>
      <c r="M14" s="324">
        <f>'Resultado | Income Statement'!M54</f>
        <v>57372.925846193786</v>
      </c>
      <c r="N14" s="324">
        <f>'Resultado | Income Statement'!N54</f>
        <v>80481.258299900117</v>
      </c>
      <c r="O14" s="324">
        <f>'Resultado | Income Statement'!O54</f>
        <v>60515.711349090394</v>
      </c>
      <c r="P14" s="324">
        <f>'Resultado | Income Statement'!P54</f>
        <v>64248.491365643291</v>
      </c>
      <c r="Q14" s="324">
        <f>'Resultado | Income Statement'!Q54</f>
        <v>87125.194055000014</v>
      </c>
      <c r="R14" s="324">
        <f>'Resultado | Income Statement'!R54</f>
        <v>95479.647505000088</v>
      </c>
      <c r="S14" s="324">
        <f>'Resultado | Income Statement'!S54</f>
        <v>86456.26070187267</v>
      </c>
      <c r="T14" s="324">
        <f>'Resultado | Income Statement'!T54</f>
        <v>82301.723928633888</v>
      </c>
      <c r="U14" s="324">
        <f>'Resultado | Income Statement'!U54</f>
        <v>74394.043110000028</v>
      </c>
      <c r="V14" s="324">
        <f>'Resultado | Income Statement'!V54</f>
        <v>112718.71928000002</v>
      </c>
      <c r="W14" s="324">
        <f>'Resultado | Income Statement'!W54</f>
        <v>104186.96592499997</v>
      </c>
      <c r="X14" s="324">
        <f>'Resultado | Income Statement'!X54</f>
        <v>109311.82143499999</v>
      </c>
      <c r="Y14" s="324">
        <f>'Resultado | Income Statement'!Y54</f>
        <v>113599.89128499999</v>
      </c>
      <c r="Z14" s="324">
        <f>'Resultado | Income Statement'!Z54</f>
        <v>135841.42266000004</v>
      </c>
      <c r="AA14" s="324">
        <f>'Resultado | Income Statement'!AA54</f>
        <v>192818.69376499997</v>
      </c>
      <c r="AB14" s="324">
        <f>'Resultado | Income Statement'!AB54</f>
        <v>123204.68594499998</v>
      </c>
      <c r="AC14" s="324">
        <f>'Resultado | Income Statement'!AC54</f>
        <v>135537.158895</v>
      </c>
      <c r="AD14" s="324">
        <f>'Resultado | Income Statement'!AD54</f>
        <v>173732.27311500005</v>
      </c>
      <c r="AE14" s="324">
        <f>'Resultado | Income Statement'!AE54</f>
        <v>161611.44716500002</v>
      </c>
      <c r="AF14" s="324">
        <f>'Resultado | Income Statement'!AF54</f>
        <v>151389.53117000003</v>
      </c>
      <c r="AG14" s="324">
        <f>'Resultado | Income Statement'!AG54</f>
        <v>166680.41157499998</v>
      </c>
      <c r="AH14" s="324">
        <f>'Resultado | Income Statement'!AH54</f>
        <v>142046</v>
      </c>
      <c r="AI14" s="324">
        <f>'Resultado | Income Statement'!AI54</f>
        <v>199645.80809500016</v>
      </c>
      <c r="AJ14" s="324">
        <f>'Resultado | Income Statement'!AJ54</f>
        <v>190590.44291999986</v>
      </c>
      <c r="AK14" s="324">
        <f>'Resultado | Income Statement'!AK54</f>
        <v>190340.02287000054</v>
      </c>
      <c r="AL14" s="324">
        <f>'Resultado | Income Statement'!AL54</f>
        <v>227821.27028500012</v>
      </c>
      <c r="AM14" s="324">
        <f>'Resultado | Income Statement'!AM54</f>
        <v>197629.64827935761</v>
      </c>
      <c r="AN14" s="324">
        <f>'Resultado | Income Statement'!AN54</f>
        <v>189039.65914998492</v>
      </c>
      <c r="AO14" s="324">
        <f>'Resultado | Income Statement'!AO54</f>
        <v>185040.61931565107</v>
      </c>
      <c r="AP14" s="324">
        <f>'Resultado | Income Statement'!AP54</f>
        <v>230240.88378701161</v>
      </c>
      <c r="AQ14" s="324">
        <f>'Resultado | Income Statement'!AQ54</f>
        <v>204112.28820628743</v>
      </c>
      <c r="AR14" s="324">
        <f>'Resultado | Income Statement'!AR54</f>
        <v>201752.74389416646</v>
      </c>
      <c r="AS14" s="324">
        <f>'Resultado | Income Statement'!AS54</f>
        <v>191572.82723051516</v>
      </c>
      <c r="AT14" s="324">
        <f>'Resultado | Income Statement'!AT54</f>
        <v>234478.82009687327</v>
      </c>
      <c r="AU14" s="324">
        <f>'Resultado | Income Statement'!AU54</f>
        <v>213462.76351769749</v>
      </c>
      <c r="AV14" s="324">
        <f>'Resultado | Income Statement'!AV54</f>
        <v>215573.97543900009</v>
      </c>
      <c r="AW14" s="324">
        <f>'Resultado | Income Statement'!AW54</f>
        <v>205607.75215999957</v>
      </c>
      <c r="AX14" s="324">
        <f>'Resultado | Income Statement'!AX54</f>
        <v>235714.09071499947</v>
      </c>
      <c r="AY14" s="324">
        <f>'Resultado | Income Statement'!AY54</f>
        <v>230955.832195753</v>
      </c>
      <c r="AZ14" s="324">
        <f>'Resultado | Income Statement'!AZ54</f>
        <v>228797.19326787622</v>
      </c>
      <c r="BA14" s="324">
        <f>'Resultado | Income Statement'!BA54</f>
        <v>228832.64083832354</v>
      </c>
      <c r="BB14" s="324">
        <f>'Resultado | Income Statement'!BB54</f>
        <v>265945.3617813501</v>
      </c>
      <c r="BC14" s="324">
        <f>'Resultado | Income Statement'!BC54</f>
        <v>241481.45536384743</v>
      </c>
      <c r="BD14" s="324">
        <f>'Resultado | Income Statement'!BD54</f>
        <v>235755.90853931429</v>
      </c>
      <c r="BE14" s="324">
        <f>'Resultado | Income Statement'!BE54</f>
        <v>245737.90022617008</v>
      </c>
      <c r="BF14" s="324">
        <f>'Resultado | Income Statement'!BF54</f>
        <v>274701.99532769585</v>
      </c>
      <c r="BG14" s="324">
        <f>'Resultado | Income Statement'!BG54</f>
        <v>321690.61994110735</v>
      </c>
      <c r="BH14" s="324">
        <f>'Resultado | Income Statement'!BH54</f>
        <v>186961.48520659914</v>
      </c>
      <c r="BI14" s="324">
        <f>'Resultado | Income Statement'!BI54</f>
        <v>713522.34757791553</v>
      </c>
      <c r="BJ14" s="324">
        <f>'Resultado | Income Statement'!BJ54</f>
        <v>161516.45270596165</v>
      </c>
      <c r="BK14" s="324">
        <f>'Resultado | Income Statement'!BK54</f>
        <v>136173.29475825574</v>
      </c>
      <c r="BL14" s="324">
        <f>'Resultado | Income Statement'!BL54</f>
        <v>190403.20757805122</v>
      </c>
      <c r="BM14" s="324">
        <f>'Resultado | Income Statement'!BM54</f>
        <v>222545.94123412226</v>
      </c>
      <c r="BN14" s="324">
        <f>'Resultado | Income Statement'!BN54</f>
        <v>294368.93420395558</v>
      </c>
      <c r="BO14" s="324">
        <f>'Resultado | Income Statement'!BO54</f>
        <v>305273.14397500025</v>
      </c>
      <c r="BP14" s="324">
        <f>'Resultado | Income Statement'!BP54</f>
        <v>296819.50329500006</v>
      </c>
      <c r="BQ14" s="324">
        <f>'Resultado | Income Statement'!BQ54</f>
        <v>333304.54728616535</v>
      </c>
      <c r="BR14" s="324">
        <f>'Resultado | Income Statement'!BR54</f>
        <v>383213.60705981625</v>
      </c>
      <c r="BS14" s="324">
        <f>'Resultado | Income Statement'!BS54</f>
        <v>367590.41734500008</v>
      </c>
      <c r="BT14" s="324">
        <f>'Resultado | Income Statement'!BT54</f>
        <v>384740.81390500005</v>
      </c>
      <c r="BU14" s="324">
        <f>'Resultado | Income Statement'!BU54</f>
        <v>406302.07590871968</v>
      </c>
      <c r="BV14" s="324">
        <f>'Resultado | Income Statement'!BV54</f>
        <v>408420.28148660099</v>
      </c>
      <c r="BW14" s="324">
        <f>'Resultado | Income Statement'!BW54</f>
        <v>408901.22180899995</v>
      </c>
      <c r="BX14" s="324">
        <f>'Resultado | Income Statement'!BX54</f>
        <v>405808.82376999996</v>
      </c>
      <c r="BY14" s="324">
        <f>'Resultado | Income Statement'!BY54</f>
        <v>416865.55183000036</v>
      </c>
      <c r="BZ14" s="324">
        <f>'Resultado | Income Statement'!BZ54</f>
        <v>683243.62830241013</v>
      </c>
      <c r="CA14" s="324">
        <f>'Resultado | Income Statement'!CA54</f>
        <v>409646.51216599991</v>
      </c>
      <c r="CB14" s="324">
        <f>'Resultado | Income Statement'!CB54</f>
        <v>474687.12136999925</v>
      </c>
      <c r="CC14" s="324">
        <f>'Resultado | Income Statement'!CC54</f>
        <v>450380.99179999955</v>
      </c>
      <c r="CD14" s="324">
        <f>'Resultado | Income Statement'!CD54</f>
        <v>722643.09940999909</v>
      </c>
      <c r="CF14" s="22">
        <f t="shared" ref="CF14" si="25">+SUM(C14:F14)</f>
        <v>123722.52052999992</v>
      </c>
      <c r="CG14" s="22">
        <f t="shared" ref="CG14" si="26">SUM(G14:J14)</f>
        <v>198815.904568795</v>
      </c>
      <c r="CH14" s="22">
        <f t="shared" ref="CH14" si="27">SUM(K14:N14)</f>
        <v>248499.82398609386</v>
      </c>
      <c r="CI14" s="22">
        <f t="shared" ref="CI14" si="28">SUM(O14:R14)</f>
        <v>307369.04427473375</v>
      </c>
      <c r="CJ14" s="22">
        <f t="shared" ref="CJ14" si="29">SUM(S14:V14)</f>
        <v>355870.74702050659</v>
      </c>
      <c r="CK14" s="22">
        <f t="shared" ref="CK14" si="30">SUM(W14:Z14)</f>
        <v>462940.10130500002</v>
      </c>
      <c r="CL14" s="22">
        <f t="shared" ref="CL14" si="31">SUM(AA14:AD14)</f>
        <v>625292.81172</v>
      </c>
      <c r="CM14" s="22">
        <f t="shared" ref="CM14" si="32">SUM(AE14:AH14)</f>
        <v>621727.38991000003</v>
      </c>
      <c r="CN14" s="22">
        <f t="shared" ref="CN14" si="33">SUM(AI14:AL14)</f>
        <v>808397.54417000071</v>
      </c>
      <c r="CO14" s="22">
        <f t="shared" ref="CO14" si="34">SUM(AM14:AP14)</f>
        <v>801950.81053200515</v>
      </c>
      <c r="CP14" s="22">
        <f t="shared" ref="CP14" si="35">SUM(AQ14:AT14)</f>
        <v>831916.67942784238</v>
      </c>
      <c r="CQ14" s="22">
        <f t="shared" ref="CQ14" si="36">SUM(AU14:AX14)</f>
        <v>870358.58183169668</v>
      </c>
      <c r="CR14" s="22">
        <f t="shared" ref="CR14" si="37">SUM(AY14:BB14)</f>
        <v>954531.0280833029</v>
      </c>
      <c r="CS14" s="22">
        <f t="shared" ref="CS14" si="38">SUM(BC14:BF14)</f>
        <v>997677.25945702766</v>
      </c>
      <c r="CT14" s="22">
        <f t="shared" ref="CT14" si="39">SUM(BG14:BJ14)</f>
        <v>1383690.9054315835</v>
      </c>
      <c r="CU14" s="22">
        <f>SUM(BK14:BN14)</f>
        <v>843491.3777743848</v>
      </c>
      <c r="CV14" s="22">
        <f>SUM(BO14:BR14)</f>
        <v>1318610.8016159819</v>
      </c>
      <c r="CW14" s="22">
        <f>SUM(BS14:BV14)</f>
        <v>1567053.5886453209</v>
      </c>
      <c r="CX14" s="22">
        <f>SUM(BW14:BZ14)</f>
        <v>1914819.2257114104</v>
      </c>
      <c r="CY14" s="22">
        <f>SUM(CA14:CD14)</f>
        <v>2057357.7247459977</v>
      </c>
    </row>
    <row r="15" spans="1:103">
      <c r="B15" s="292" t="str">
        <f>IF(Portfolio!$CE$3=SOURCE!$A$1,SOURCE!D304,SOURCE!E304)</f>
        <v>EBITDA Ajustado/m²</v>
      </c>
      <c r="C15" s="323">
        <f t="shared" ref="C15:AH15" si="40">C14*$BK$4/C34</f>
        <v>82.323659395066457</v>
      </c>
      <c r="D15" s="323">
        <f t="shared" si="40"/>
        <v>165.78832374474896</v>
      </c>
      <c r="E15" s="323">
        <f t="shared" si="40"/>
        <v>132.23772929886741</v>
      </c>
      <c r="F15" s="323">
        <f t="shared" si="40"/>
        <v>226.59734332894004</v>
      </c>
      <c r="G15" s="323">
        <f t="shared" si="40"/>
        <v>233.30007864446304</v>
      </c>
      <c r="H15" s="323">
        <f t="shared" si="40"/>
        <v>209.14565391763679</v>
      </c>
      <c r="I15" s="323">
        <f t="shared" si="40"/>
        <v>160.84640709465009</v>
      </c>
      <c r="J15" s="323">
        <f t="shared" si="40"/>
        <v>285.85069286382713</v>
      </c>
      <c r="K15" s="323">
        <f t="shared" si="40"/>
        <v>217.87535309903083</v>
      </c>
      <c r="L15" s="323">
        <f t="shared" si="40"/>
        <v>238.79082900448714</v>
      </c>
      <c r="M15" s="323">
        <f t="shared" si="40"/>
        <v>227.35434477193817</v>
      </c>
      <c r="N15" s="323">
        <f t="shared" si="40"/>
        <v>274.34394296463108</v>
      </c>
      <c r="O15" s="323">
        <f t="shared" si="40"/>
        <v>191.27664506958016</v>
      </c>
      <c r="P15" s="323">
        <f t="shared" si="40"/>
        <v>203.02400016591574</v>
      </c>
      <c r="Q15" s="323">
        <f t="shared" si="40"/>
        <v>273.04624733067561</v>
      </c>
      <c r="R15" s="323">
        <f t="shared" si="40"/>
        <v>288.64341984827115</v>
      </c>
      <c r="S15" s="323">
        <f t="shared" si="40"/>
        <v>260.06347793231146</v>
      </c>
      <c r="T15" s="323">
        <f t="shared" si="40"/>
        <v>247.46898316270392</v>
      </c>
      <c r="U15" s="323">
        <f t="shared" si="40"/>
        <v>219.25255564621509</v>
      </c>
      <c r="V15" s="323">
        <f t="shared" si="40"/>
        <v>315.84045018767534</v>
      </c>
      <c r="W15" s="323">
        <f t="shared" si="40"/>
        <v>291.71394652419929</v>
      </c>
      <c r="X15" s="323">
        <f t="shared" si="40"/>
        <v>306.04509277843829</v>
      </c>
      <c r="Y15" s="323">
        <f t="shared" si="40"/>
        <v>317.9129195702244</v>
      </c>
      <c r="Z15" s="323">
        <f t="shared" si="40"/>
        <v>353.97505671679534</v>
      </c>
      <c r="AA15" s="323">
        <f t="shared" si="40"/>
        <v>475.36114491852436</v>
      </c>
      <c r="AB15" s="323">
        <f t="shared" si="40"/>
        <v>303.60281973250494</v>
      </c>
      <c r="AC15" s="323">
        <f t="shared" si="40"/>
        <v>334.00276319312746</v>
      </c>
      <c r="AD15" s="323">
        <f t="shared" si="40"/>
        <v>365.96327225500517</v>
      </c>
      <c r="AE15" s="323">
        <f t="shared" si="40"/>
        <v>317.77810462957717</v>
      </c>
      <c r="AF15" s="323">
        <f t="shared" si="40"/>
        <v>297.47888530922569</v>
      </c>
      <c r="AG15" s="323">
        <f t="shared" si="40"/>
        <v>322.43264172328708</v>
      </c>
      <c r="AH15" s="323">
        <f t="shared" si="40"/>
        <v>233.76612818285949</v>
      </c>
      <c r="AI15" s="323">
        <f t="shared" ref="AI15:BN15" si="41">AI14*$BK$4/AI34</f>
        <v>322.43967819579086</v>
      </c>
      <c r="AJ15" s="323">
        <f t="shared" si="41"/>
        <v>307.26003015477244</v>
      </c>
      <c r="AK15" s="323">
        <f t="shared" si="41"/>
        <v>305.87774884138531</v>
      </c>
      <c r="AL15" s="323">
        <f t="shared" si="41"/>
        <v>365.7646877261455</v>
      </c>
      <c r="AM15" s="323">
        <f t="shared" si="41"/>
        <v>313.72707857129376</v>
      </c>
      <c r="AN15" s="323">
        <f t="shared" si="41"/>
        <v>300.13952301409455</v>
      </c>
      <c r="AO15" s="323">
        <f t="shared" si="41"/>
        <v>293.55608321344249</v>
      </c>
      <c r="AP15" s="323">
        <f t="shared" si="41"/>
        <v>364.07724567335106</v>
      </c>
      <c r="AQ15" s="323">
        <f t="shared" si="41"/>
        <v>322.8697396594626</v>
      </c>
      <c r="AR15" s="323">
        <f t="shared" si="41"/>
        <v>318.06753357997076</v>
      </c>
      <c r="AS15" s="323">
        <f t="shared" si="41"/>
        <v>301.58057465396433</v>
      </c>
      <c r="AT15" s="323">
        <f t="shared" si="41"/>
        <v>359.89096709206689</v>
      </c>
      <c r="AU15" s="323">
        <f t="shared" si="41"/>
        <v>325.22905806507003</v>
      </c>
      <c r="AV15" s="323">
        <f t="shared" si="41"/>
        <v>328.49657588849368</v>
      </c>
      <c r="AW15" s="323">
        <f t="shared" si="41"/>
        <v>310.91691271397383</v>
      </c>
      <c r="AX15" s="323">
        <f t="shared" si="41"/>
        <v>341.1090078856692</v>
      </c>
      <c r="AY15" s="323">
        <f t="shared" si="41"/>
        <v>327.45696073622082</v>
      </c>
      <c r="AZ15" s="323">
        <f t="shared" si="41"/>
        <v>324.66746833838823</v>
      </c>
      <c r="BA15" s="323">
        <f t="shared" si="41"/>
        <v>324.40918646056394</v>
      </c>
      <c r="BB15" s="323">
        <f t="shared" si="41"/>
        <v>377.26628255431649</v>
      </c>
      <c r="BC15" s="323">
        <f t="shared" si="41"/>
        <v>343.22875022518923</v>
      </c>
      <c r="BD15" s="323">
        <f t="shared" si="41"/>
        <v>330.42753573077334</v>
      </c>
      <c r="BE15" s="323">
        <f t="shared" si="41"/>
        <v>344.19357991349466</v>
      </c>
      <c r="BF15" s="323">
        <f t="shared" si="41"/>
        <v>384.01386033642075</v>
      </c>
      <c r="BG15" s="323">
        <f t="shared" si="41"/>
        <v>438.60229036476704</v>
      </c>
      <c r="BH15" s="323">
        <f t="shared" si="41"/>
        <v>254.77645179362759</v>
      </c>
      <c r="BI15" s="323">
        <f t="shared" si="41"/>
        <v>1024.0125234762968</v>
      </c>
      <c r="BJ15" s="323">
        <f t="shared" si="41"/>
        <v>231.73430984750195</v>
      </c>
      <c r="BK15" s="323">
        <f t="shared" si="41"/>
        <v>195.19428911080337</v>
      </c>
      <c r="BL15" s="323">
        <f t="shared" si="41"/>
        <v>273.06437879074304</v>
      </c>
      <c r="BM15" s="323">
        <f t="shared" si="41"/>
        <v>319.26117485876148</v>
      </c>
      <c r="BN15" s="323">
        <f t="shared" si="41"/>
        <v>407.44152930184089</v>
      </c>
      <c r="BO15" s="323">
        <f t="shared" ref="BO15:CA15" si="42">BO14*$BK$4/BO34</f>
        <v>415.60513536471854</v>
      </c>
      <c r="BP15" s="323">
        <f t="shared" si="42"/>
        <v>404.11465203814754</v>
      </c>
      <c r="BQ15" s="323">
        <f t="shared" si="42"/>
        <v>453.64906483690692</v>
      </c>
      <c r="BR15" s="323">
        <f t="shared" si="42"/>
        <v>521.72644743718934</v>
      </c>
      <c r="BS15" s="323">
        <f t="shared" si="42"/>
        <v>500.4710195526705</v>
      </c>
      <c r="BT15" s="323">
        <f t="shared" si="42"/>
        <v>523.4932049871145</v>
      </c>
      <c r="BU15" s="323">
        <f t="shared" si="42"/>
        <v>552.0067022183141</v>
      </c>
      <c r="BV15" s="323">
        <f t="shared" si="42"/>
        <v>552.65314431236879</v>
      </c>
      <c r="BW15" s="323">
        <f t="shared" si="42"/>
        <v>553.38304650876864</v>
      </c>
      <c r="BX15" s="323">
        <f t="shared" si="42"/>
        <v>547.48622273023591</v>
      </c>
      <c r="BY15" s="323">
        <f t="shared" si="42"/>
        <v>565.46499045667542</v>
      </c>
      <c r="BZ15" s="323">
        <f t="shared" si="42"/>
        <v>925.41681539469039</v>
      </c>
      <c r="CA15" s="323">
        <f t="shared" si="42"/>
        <v>551.23634985025728</v>
      </c>
      <c r="CB15" s="323">
        <f t="shared" ref="CB15:CC15" si="43">CB14*$BK$4/CB34</f>
        <v>638.36688999564331</v>
      </c>
      <c r="CC15" s="323">
        <f t="shared" si="43"/>
        <v>605.42996100795096</v>
      </c>
      <c r="CD15" s="323">
        <f t="shared" ref="CD15" si="44">CD14*$BK$4/CD34</f>
        <v>971.38833318683032</v>
      </c>
      <c r="CF15" s="301">
        <f t="shared" ref="CF15:CU15" si="45">CF14*$BN$4/CF34</f>
        <v>603.44782159296471</v>
      </c>
      <c r="CG15" s="301">
        <f t="shared" si="45"/>
        <v>848.36842758812941</v>
      </c>
      <c r="CH15" s="301">
        <f t="shared" si="45"/>
        <v>862.77537268827882</v>
      </c>
      <c r="CI15" s="301">
        <f t="shared" si="45"/>
        <v>947.10564335210006</v>
      </c>
      <c r="CJ15" s="301">
        <f t="shared" si="45"/>
        <v>1028.7140652243054</v>
      </c>
      <c r="CK15" s="301">
        <f t="shared" si="45"/>
        <v>1167.9796145488694</v>
      </c>
      <c r="CL15" s="301">
        <f t="shared" si="45"/>
        <v>1258.6082897543181</v>
      </c>
      <c r="CM15" s="301">
        <f t="shared" si="45"/>
        <v>1179.3218251439853</v>
      </c>
      <c r="CN15" s="301">
        <f t="shared" si="45"/>
        <v>1300.7968087311708</v>
      </c>
      <c r="CO15" s="301">
        <f t="shared" si="45"/>
        <v>1271.6045295240003</v>
      </c>
      <c r="CP15" s="301">
        <f t="shared" si="45"/>
        <v>1279.5541893697582</v>
      </c>
      <c r="CQ15" s="301">
        <f t="shared" si="45"/>
        <v>1268.2669636740829</v>
      </c>
      <c r="CR15" s="301">
        <f t="shared" si="45"/>
        <v>1353.7892062439551</v>
      </c>
      <c r="CS15" s="301">
        <f t="shared" si="45"/>
        <v>1395.7966138362383</v>
      </c>
      <c r="CT15" s="301">
        <f t="shared" si="45"/>
        <v>1985.9444463396542</v>
      </c>
      <c r="CU15" s="301">
        <f t="shared" si="45"/>
        <v>1148.5292535815654</v>
      </c>
      <c r="CV15" s="301">
        <f>CV14*$BK$4/CV34</f>
        <v>1795.0969992117077</v>
      </c>
      <c r="CW15" s="301">
        <f>CW14*$BK$4/CW34</f>
        <v>2123.6370151149149</v>
      </c>
      <c r="CX15" s="301">
        <f>CX14*$BK$4/CX34</f>
        <v>2611.8912441239304</v>
      </c>
      <c r="CY15" s="301">
        <f>CY14*$BK$4/CY34</f>
        <v>2772.1767809402104</v>
      </c>
    </row>
    <row r="16" spans="1:103">
      <c r="B16" s="292" t="str">
        <f>IF(Portfolio!$CE$3=SOURCE!$A$1,SOURCE!D305,SOURCE!E305)</f>
        <v>Margem EBITDA de Shopping Center</v>
      </c>
      <c r="C16" s="323"/>
      <c r="D16" s="323"/>
      <c r="E16" s="323"/>
      <c r="F16" s="323"/>
      <c r="G16" s="323"/>
      <c r="H16" s="323"/>
      <c r="I16" s="323"/>
      <c r="J16" s="323"/>
      <c r="K16" s="323"/>
      <c r="L16" s="323"/>
      <c r="M16" s="323"/>
      <c r="N16" s="323"/>
      <c r="O16" s="112">
        <f>+'Resultado | Income Statement'!O51</f>
        <v>0.65980872519179301</v>
      </c>
      <c r="P16" s="112">
        <f>+'Resultado | Income Statement'!P51</f>
        <v>0.65012186265286942</v>
      </c>
      <c r="Q16" s="112">
        <f>+'Resultado | Income Statement'!Q51</f>
        <v>0.8554358446521052</v>
      </c>
      <c r="R16" s="112">
        <f>+'Resultado | Income Statement'!R51</f>
        <v>0.7280244272508275</v>
      </c>
      <c r="S16" s="112">
        <f>+'Resultado | Income Statement'!S51</f>
        <v>0.73368036011627602</v>
      </c>
      <c r="T16" s="112">
        <f>+'Resultado | Income Statement'!T51</f>
        <v>0.69215702691780934</v>
      </c>
      <c r="U16" s="112">
        <f>+'Resultado | Income Statement'!U51</f>
        <v>0.61420047749905982</v>
      </c>
      <c r="V16" s="112">
        <f>+'Resultado | Income Statement'!V51</f>
        <v>0.74350921434473605</v>
      </c>
      <c r="W16" s="112">
        <f>+'Resultado | Income Statement'!W51</f>
        <v>0.75841281025276486</v>
      </c>
      <c r="X16" s="112">
        <f>+'Resultado | Income Statement'!X51</f>
        <v>0.75312213145002149</v>
      </c>
      <c r="Y16" s="112">
        <f>+'Resultado | Income Statement'!Y51</f>
        <v>0.76919758436316188</v>
      </c>
      <c r="Z16" s="112">
        <f>+'Resultado | Income Statement'!Z51</f>
        <v>0.80192333273163829</v>
      </c>
      <c r="AA16" s="112">
        <f>+'Resultado | Income Statement'!AA51</f>
        <v>0.81013885646283268</v>
      </c>
      <c r="AB16" s="112">
        <f>+'Resultado | Income Statement'!AB51</f>
        <v>0.7643433240875781</v>
      </c>
      <c r="AC16" s="112">
        <f>+'Resultado | Income Statement'!AC51</f>
        <v>0.78252348811591377</v>
      </c>
      <c r="AD16" s="112">
        <f>+'Resultado | Income Statement'!AD51</f>
        <v>0.79517287917664814</v>
      </c>
      <c r="AE16" s="112">
        <f>+'Resultado | Income Statement'!AE51</f>
        <v>0.7920690576195939</v>
      </c>
      <c r="AF16" s="112">
        <f>+'Resultado | Income Statement'!AF51</f>
        <v>0.70349380801052508</v>
      </c>
      <c r="AG16" s="112">
        <f>+'Resultado | Income Statement'!AG51</f>
        <v>0.74955443678266098</v>
      </c>
      <c r="AH16" s="112">
        <f>+'Resultado | Income Statement'!AH51</f>
        <v>0.62100914900854254</v>
      </c>
      <c r="AI16" s="112">
        <f>+'Resultado | Income Statement'!AI51</f>
        <v>0.81319686438284955</v>
      </c>
      <c r="AJ16" s="112">
        <f>+'Resultado | Income Statement'!AJ51</f>
        <v>0.75743496329448134</v>
      </c>
      <c r="AK16" s="112">
        <f>+'Resultado | Income Statement'!AK51</f>
        <v>0.73827489001557245</v>
      </c>
      <c r="AL16" s="112">
        <f>+'Resultado | Income Statement'!AL51</f>
        <v>0.75315550840808809</v>
      </c>
      <c r="AM16" s="112">
        <f>+'Resultado | Income Statement'!AM51</f>
        <v>0.76769265540699849</v>
      </c>
      <c r="AN16" s="112">
        <f>+'Resultado | Income Statement'!AN51</f>
        <v>0.76115226893645105</v>
      </c>
      <c r="AO16" s="112">
        <f>+'Resultado | Income Statement'!AO51</f>
        <v>0.73074521889561073</v>
      </c>
      <c r="AP16" s="112">
        <f>+'Resultado | Income Statement'!AP51</f>
        <v>0.77833412403469093</v>
      </c>
      <c r="AQ16" s="112">
        <f>+'Resultado | Income Statement'!AQ51</f>
        <v>0.7273772239778783</v>
      </c>
      <c r="AR16" s="112">
        <f>+'Resultado | Income Statement'!AR51</f>
        <v>0.74210001832814954</v>
      </c>
      <c r="AS16" s="112">
        <f>+'Resultado | Income Statement'!AS51</f>
        <v>0.70483153221503037</v>
      </c>
      <c r="AT16" s="112">
        <f>+'Resultado | Income Statement'!AT51</f>
        <v>0.7617754103641674</v>
      </c>
      <c r="AU16" s="112">
        <f>+'Resultado | Income Statement'!AU51</f>
        <v>0.67482289904413584</v>
      </c>
      <c r="AV16" s="112">
        <f>+'Resultado | Income Statement'!AV51</f>
        <v>0.74637032546558524</v>
      </c>
      <c r="AW16" s="112">
        <f>+'Resultado | Income Statement'!AW51</f>
        <v>0.64801533345029239</v>
      </c>
      <c r="AX16" s="112">
        <f>+'Resultado | Income Statement'!AX51</f>
        <v>0.79624072500441623</v>
      </c>
      <c r="AY16" s="112">
        <f>+'Resultado | Income Statement'!AY51</f>
        <v>0.80579252466645501</v>
      </c>
      <c r="AZ16" s="112">
        <f>+'Resultado | Income Statement'!AZ51</f>
        <v>0.85528080570262643</v>
      </c>
      <c r="BA16" s="112">
        <f>+'Resultado | Income Statement'!BA51</f>
        <v>0.76423097000806817</v>
      </c>
      <c r="BB16" s="112">
        <f>+'Resultado | Income Statement'!BB51</f>
        <v>0.67943612398868369</v>
      </c>
      <c r="BC16" s="112">
        <f>+'Resultado | Income Statement'!BC51</f>
        <v>0.75832595399402991</v>
      </c>
      <c r="BD16" s="112">
        <f>+'Resultado | Income Statement'!BD51</f>
        <v>0.68242650953415651</v>
      </c>
      <c r="BE16" s="112">
        <f>+'Resultado | Income Statement'!BE51</f>
        <v>0.72908805883988215</v>
      </c>
      <c r="BF16" s="112">
        <f>+'Resultado | Income Statement'!BF51</f>
        <v>0.71992328834701713</v>
      </c>
      <c r="BG16" s="112">
        <f>+'Resultado | Income Statement'!BG51</f>
        <v>1.0786255836784697</v>
      </c>
      <c r="BH16" s="112">
        <f>+'Resultado | Income Statement'!BH51</f>
        <v>0.7276235404037702</v>
      </c>
      <c r="BI16" s="112">
        <f>+'Resultado | Income Statement'!BI51</f>
        <v>0.77170905287452607</v>
      </c>
      <c r="BJ16" s="112">
        <f>+'Resultado | Income Statement'!BJ51</f>
        <v>0.54511709255611684</v>
      </c>
      <c r="BK16" s="112">
        <f>+'Resultado | Income Statement'!BK51</f>
        <v>0.53035880325523066</v>
      </c>
      <c r="BL16" s="112">
        <f>+'Resultado | Income Statement'!BL51</f>
        <v>0.68220067702304088</v>
      </c>
      <c r="BM16" s="112">
        <f>+'Resultado | Income Statement'!BM51</f>
        <v>0.74191026805148474</v>
      </c>
      <c r="BN16" s="112">
        <f>+'Resultado | Income Statement'!BN51</f>
        <v>0.74951729485362573</v>
      </c>
      <c r="BO16" s="112">
        <f>+'Resultado | Income Statement'!BO51</f>
        <v>0.7556079486187095</v>
      </c>
      <c r="BP16" s="112">
        <f>+'Resultado | Income Statement'!BP51</f>
        <v>0.68987802573909041</v>
      </c>
      <c r="BQ16" s="112">
        <f>+'Resultado | Income Statement'!BQ51</f>
        <v>0.74159769557533262</v>
      </c>
      <c r="BR16" s="112">
        <f>+'Resultado | Income Statement'!BR51</f>
        <v>0.76732118274795769</v>
      </c>
      <c r="BS16" s="112">
        <f>+'Resultado | Income Statement'!BS51</f>
        <v>0.78662799175433995</v>
      </c>
      <c r="BT16" s="112">
        <f>+'Resultado | Income Statement'!BT51</f>
        <v>0.77195606694922703</v>
      </c>
      <c r="BU16" s="112">
        <f>+'Resultado | Income Statement'!BU51</f>
        <v>0.81177193503670297</v>
      </c>
      <c r="BV16" s="112">
        <f>+'Resultado | Income Statement'!BV51</f>
        <v>0.73158874434919186</v>
      </c>
      <c r="BW16" s="112">
        <f>+'Resultado | Income Statement'!BW51</f>
        <v>0.78632013631400566</v>
      </c>
      <c r="BX16" s="112">
        <f>+'Resultado | Income Statement'!BX51</f>
        <v>0.78238485501884114</v>
      </c>
      <c r="BY16" s="112">
        <f>+'Resultado | Income Statement'!BY51</f>
        <v>0.80571448616576091</v>
      </c>
      <c r="BZ16" s="112">
        <f>+'Resultado | Income Statement'!BZ51</f>
        <v>0.82546436367818132</v>
      </c>
      <c r="CA16" s="112">
        <f>+'Resultado | Income Statement'!CA51</f>
        <v>0.82497481226014413</v>
      </c>
      <c r="CB16" s="112">
        <f>+'Resultado | Income Statement'!CB51</f>
        <v>0.84598705156324061</v>
      </c>
      <c r="CC16" s="112">
        <f>+'Resultado | Income Statement'!CC51</f>
        <v>0.83191574304376992</v>
      </c>
      <c r="CD16" s="112">
        <f>+'Resultado | Income Statement'!CD51</f>
        <v>0.88657991610957121</v>
      </c>
      <c r="CF16" s="112">
        <v>0.39139794788038101</v>
      </c>
      <c r="CG16" s="112">
        <v>0.51756991446989076</v>
      </c>
      <c r="CH16" s="112">
        <v>0.61185454284603213</v>
      </c>
      <c r="CI16" s="112">
        <v>0.72658177451798733</v>
      </c>
      <c r="CJ16" s="112">
        <v>0.69723294607229491</v>
      </c>
      <c r="CK16" s="112">
        <v>0.77212365552085449</v>
      </c>
      <c r="CL16" s="112">
        <v>0.78574434047156339</v>
      </c>
      <c r="CM16" s="112">
        <v>0.71308640202035223</v>
      </c>
      <c r="CN16" s="112">
        <v>0.76425422486628525</v>
      </c>
      <c r="CO16" s="112">
        <v>0.76012440021763783</v>
      </c>
      <c r="CP16" s="112">
        <v>0.73511991098893081</v>
      </c>
      <c r="CQ16" s="112">
        <v>0.71914448731735847</v>
      </c>
      <c r="CR16" s="112">
        <v>0.7724110306722386</v>
      </c>
      <c r="CS16" s="112">
        <v>0.72190244660694691</v>
      </c>
      <c r="CT16" s="112">
        <v>0.78865726542896009</v>
      </c>
      <c r="CU16" s="112">
        <v>0.68892033867343094</v>
      </c>
      <c r="CV16" s="112">
        <v>0.73955684987980286</v>
      </c>
      <c r="CW16" s="112">
        <f>'Resultado | Income Statement'!CW51</f>
        <v>0.77413713098191606</v>
      </c>
      <c r="CX16" s="112">
        <f>'Resultado | Income Statement'!CX51</f>
        <v>0.80102751908228353</v>
      </c>
      <c r="CY16" s="112">
        <f>'Resultado | Income Statement'!CY51</f>
        <v>0.84959569748449582</v>
      </c>
    </row>
    <row r="17" spans="2:104">
      <c r="B17" s="292" t="str">
        <f>IF(Portfolio!$CE$3=SOURCE!$A$1,SOURCE!D306,SOURCE!E306)</f>
        <v>Margem EBITDA Consolidada Ajustada</v>
      </c>
      <c r="C17" s="112">
        <f t="shared" ref="C17" si="46">C14/C8</f>
        <v>0.36414155677030358</v>
      </c>
      <c r="D17" s="112">
        <f t="shared" ref="D17:N17" si="47">D14/D8</f>
        <v>0.52312919245965306</v>
      </c>
      <c r="E17" s="112">
        <f t="shared" si="47"/>
        <v>0.43614052503141809</v>
      </c>
      <c r="F17" s="112">
        <f t="shared" si="47"/>
        <v>0.57189389536942015</v>
      </c>
      <c r="G17" s="112">
        <f t="shared" si="47"/>
        <v>0.71837003904197561</v>
      </c>
      <c r="H17" s="112">
        <f t="shared" si="47"/>
        <v>0.55993845375098261</v>
      </c>
      <c r="I17" s="112">
        <f t="shared" si="47"/>
        <v>0.4342533290344624</v>
      </c>
      <c r="J17" s="112">
        <f t="shared" si="47"/>
        <v>0.65786024684578037</v>
      </c>
      <c r="K17" s="112">
        <f t="shared" si="47"/>
        <v>0.63328775254472569</v>
      </c>
      <c r="L17" s="112">
        <f t="shared" si="47"/>
        <v>0.57073880875176541</v>
      </c>
      <c r="M17" s="112">
        <f t="shared" si="47"/>
        <v>0.5674944429971942</v>
      </c>
      <c r="N17" s="112">
        <f t="shared" si="47"/>
        <v>0.64316185193423858</v>
      </c>
      <c r="O17" s="112">
        <f t="shared" ref="O17:BS17" si="48">O14/O8</f>
        <v>0.59951302895473058</v>
      </c>
      <c r="P17" s="112">
        <f t="shared" si="48"/>
        <v>0.60007034460552044</v>
      </c>
      <c r="Q17" s="112">
        <f t="shared" si="48"/>
        <v>0.74704012868484859</v>
      </c>
      <c r="R17" s="112">
        <f t="shared" si="48"/>
        <v>0.60393248864656546</v>
      </c>
      <c r="S17" s="112">
        <f t="shared" si="48"/>
        <v>0.6339382868971829</v>
      </c>
      <c r="T17" s="112">
        <f t="shared" si="48"/>
        <v>0.57515191704864621</v>
      </c>
      <c r="U17" s="112">
        <f t="shared" si="48"/>
        <v>0.5077674266964225</v>
      </c>
      <c r="V17" s="112">
        <f t="shared" si="48"/>
        <v>0.63187488317553431</v>
      </c>
      <c r="W17" s="112">
        <f t="shared" si="48"/>
        <v>0.66019268641408357</v>
      </c>
      <c r="X17" s="112">
        <f t="shared" si="48"/>
        <v>0.68887425444493544</v>
      </c>
      <c r="Y17" s="112">
        <f t="shared" si="48"/>
        <v>0.68574840140824422</v>
      </c>
      <c r="Z17" s="112">
        <f t="shared" si="48"/>
        <v>0.6998584573659925</v>
      </c>
      <c r="AA17" s="112">
        <f t="shared" si="48"/>
        <v>0.59631814657997273</v>
      </c>
      <c r="AB17" s="112">
        <f t="shared" si="48"/>
        <v>0.64243828877267228</v>
      </c>
      <c r="AC17" s="112">
        <f t="shared" si="48"/>
        <v>0.65999091373157526</v>
      </c>
      <c r="AD17" s="112">
        <f t="shared" si="48"/>
        <v>0.71973020919230246</v>
      </c>
      <c r="AE17" s="112">
        <f t="shared" si="48"/>
        <v>0.72294348317562096</v>
      </c>
      <c r="AF17" s="112">
        <f t="shared" si="48"/>
        <v>0.6376375924557961</v>
      </c>
      <c r="AG17" s="112">
        <f t="shared" si="48"/>
        <v>0.67034038077481506</v>
      </c>
      <c r="AH17" s="112">
        <f t="shared" si="48"/>
        <v>0.52884826597665635</v>
      </c>
      <c r="AI17" s="112">
        <f t="shared" si="48"/>
        <v>0.77608121320923584</v>
      </c>
      <c r="AJ17" s="112">
        <f t="shared" si="48"/>
        <v>0.69948029717542803</v>
      </c>
      <c r="AK17" s="112">
        <f t="shared" si="48"/>
        <v>0.68428356889022601</v>
      </c>
      <c r="AL17" s="112">
        <f t="shared" si="48"/>
        <v>0.70643252872960116</v>
      </c>
      <c r="AM17" s="112">
        <f t="shared" si="48"/>
        <v>0.74661156636108095</v>
      </c>
      <c r="AN17" s="112">
        <f t="shared" si="48"/>
        <v>0.73137971225493947</v>
      </c>
      <c r="AO17" s="112">
        <f t="shared" si="48"/>
        <v>0.70445165233652252</v>
      </c>
      <c r="AP17" s="112">
        <f t="shared" si="48"/>
        <v>0.76854303277048275</v>
      </c>
      <c r="AQ17" s="112">
        <f t="shared" si="48"/>
        <v>0.73204784092617226</v>
      </c>
      <c r="AR17" s="112">
        <f t="shared" si="48"/>
        <v>0.74781411951997101</v>
      </c>
      <c r="AS17" s="112">
        <f t="shared" si="48"/>
        <v>0.70933958803346187</v>
      </c>
      <c r="AT17" s="112">
        <f t="shared" si="48"/>
        <v>0.75378874909201699</v>
      </c>
      <c r="AU17" s="112">
        <f t="shared" si="48"/>
        <v>0.76583185898279904</v>
      </c>
      <c r="AV17" s="112">
        <f t="shared" si="48"/>
        <v>0.76031190903114265</v>
      </c>
      <c r="AW17" s="112">
        <f t="shared" si="48"/>
        <v>0.70583617337571891</v>
      </c>
      <c r="AX17" s="112">
        <f t="shared" si="48"/>
        <v>0.72862680277535563</v>
      </c>
      <c r="AY17" s="112">
        <f t="shared" si="48"/>
        <v>0.79056201839207763</v>
      </c>
      <c r="AZ17" s="112">
        <f t="shared" si="48"/>
        <v>0.74671913019022229</v>
      </c>
      <c r="BA17" s="112">
        <f t="shared" si="48"/>
        <v>0.75239766526759055</v>
      </c>
      <c r="BB17" s="112">
        <f t="shared" si="48"/>
        <v>0.76383894227806759</v>
      </c>
      <c r="BC17" s="112">
        <f t="shared" si="48"/>
        <v>0.78438262715518425</v>
      </c>
      <c r="BD17" s="112">
        <f t="shared" si="48"/>
        <v>0.72570894936871921</v>
      </c>
      <c r="BE17" s="112">
        <f t="shared" si="48"/>
        <v>0.7478373286771085</v>
      </c>
      <c r="BF17" s="112">
        <f t="shared" si="48"/>
        <v>0.74752035120730309</v>
      </c>
      <c r="BG17" s="112">
        <f t="shared" si="48"/>
        <v>0.98688782775062955</v>
      </c>
      <c r="BH17" s="112">
        <f t="shared" si="48"/>
        <v>0.72733725934342486</v>
      </c>
      <c r="BI17" s="112">
        <f t="shared" si="48"/>
        <v>0.69823565236338359</v>
      </c>
      <c r="BJ17" s="112">
        <f t="shared" si="48"/>
        <v>0.53551610597993127</v>
      </c>
      <c r="BK17" s="112">
        <f t="shared" si="48"/>
        <v>0.51195942949513951</v>
      </c>
      <c r="BL17" s="112">
        <f t="shared" si="48"/>
        <v>0.69096359036127208</v>
      </c>
      <c r="BM17" s="112">
        <f t="shared" si="48"/>
        <v>0.69057810231521832</v>
      </c>
      <c r="BN17" s="112">
        <f t="shared" si="48"/>
        <v>0.66041367182373079</v>
      </c>
      <c r="BO17" s="112">
        <f t="shared" si="48"/>
        <v>0.72677177089393208</v>
      </c>
      <c r="BP17" s="112">
        <f t="shared" si="48"/>
        <v>0.6798978740773115</v>
      </c>
      <c r="BQ17" s="112">
        <f t="shared" si="48"/>
        <v>0.73161008339377487</v>
      </c>
      <c r="BR17" s="112">
        <f t="shared" si="48"/>
        <v>0.7479461372255447</v>
      </c>
      <c r="BS17" s="112">
        <f t="shared" si="48"/>
        <v>0.77952039182561961</v>
      </c>
      <c r="BT17" s="112">
        <f t="shared" ref="BT17" si="49">BT14/BT8</f>
        <v>0.76596144639902142</v>
      </c>
      <c r="BU17" s="112">
        <f t="shared" ref="BU17:BZ17" si="50">BU14/BU8</f>
        <v>0.79398509561411257</v>
      </c>
      <c r="BV17" s="112">
        <f t="shared" si="50"/>
        <v>0.71582751608000994</v>
      </c>
      <c r="BW17" s="112">
        <f t="shared" si="50"/>
        <v>0.78091411093269869</v>
      </c>
      <c r="BX17" s="112">
        <f t="shared" si="50"/>
        <v>0.751899662150464</v>
      </c>
      <c r="BY17" s="112">
        <f t="shared" si="50"/>
        <v>0.76467124965230315</v>
      </c>
      <c r="BZ17" s="112">
        <f t="shared" si="50"/>
        <v>0.72972564324444833</v>
      </c>
      <c r="CA17" s="112">
        <f t="shared" ref="CA17:CB17" si="51">CA14/CA8</f>
        <v>0.77927487077277435</v>
      </c>
      <c r="CB17" s="112">
        <f t="shared" si="51"/>
        <v>0.68393186636616043</v>
      </c>
      <c r="CC17" s="112">
        <f t="shared" ref="CC17:CD17" si="52">CC14/CC8</f>
        <v>0.72931725086099519</v>
      </c>
      <c r="CD17" s="112">
        <f t="shared" si="52"/>
        <v>0.80132347003357474</v>
      </c>
      <c r="CF17" s="112">
        <v>0.56850000000000001</v>
      </c>
      <c r="CG17" s="112">
        <v>0.63070000000000004</v>
      </c>
      <c r="CH17" s="112">
        <f t="shared" ref="CH17:CV17" si="53">CH14/CH8</f>
        <v>0.6042827023795081</v>
      </c>
      <c r="CI17" s="112">
        <f t="shared" si="53"/>
        <v>0.63672620198076413</v>
      </c>
      <c r="CJ17" s="112">
        <f t="shared" si="53"/>
        <v>0.58882439476795223</v>
      </c>
      <c r="CK17" s="112">
        <f t="shared" si="53"/>
        <v>0.68456797142163539</v>
      </c>
      <c r="CL17" s="112">
        <f t="shared" si="53"/>
        <v>0.65007847617801473</v>
      </c>
      <c r="CM17" s="112">
        <f t="shared" si="53"/>
        <v>0.63557375185127019</v>
      </c>
      <c r="CN17" s="112">
        <f t="shared" si="53"/>
        <v>0.71515684672382362</v>
      </c>
      <c r="CO17" s="112">
        <f t="shared" si="53"/>
        <v>0.7388348906507437</v>
      </c>
      <c r="CP17" s="112">
        <f t="shared" si="53"/>
        <v>0.73637055466832113</v>
      </c>
      <c r="CQ17" s="112">
        <f t="shared" si="53"/>
        <v>0.73942927188375085</v>
      </c>
      <c r="CR17" s="112">
        <f t="shared" si="53"/>
        <v>0.76310474044511323</v>
      </c>
      <c r="CS17" s="112">
        <f t="shared" si="53"/>
        <v>0.75080670494187862</v>
      </c>
      <c r="CT17" s="112">
        <f t="shared" si="53"/>
        <v>0.72576927616363496</v>
      </c>
      <c r="CU17" s="112">
        <f t="shared" si="53"/>
        <v>0.64411227831866258</v>
      </c>
      <c r="CV17" s="112">
        <f t="shared" si="53"/>
        <v>0.72271019622082855</v>
      </c>
      <c r="CW17" s="112">
        <f>CW14/CW8</f>
        <v>0.76213388494519096</v>
      </c>
      <c r="CX17" s="112">
        <f>CX14/CX8</f>
        <v>0.75244722926545582</v>
      </c>
      <c r="CY17" s="112">
        <f>CY14/CY8</f>
        <v>0.75111199920048111</v>
      </c>
    </row>
    <row r="18" spans="2:104">
      <c r="B18" s="302" t="str">
        <f>IF(Portfolio!$CE$3=SOURCE!$A$1,SOURCE!D310,SOURCE!E310)</f>
        <v>NOI</v>
      </c>
      <c r="C18" s="325">
        <f>'Resultado | Income Statement'!C56</f>
        <v>26961.019577000003</v>
      </c>
      <c r="D18" s="325">
        <f>'Resultado | Income Statement'!D56</f>
        <v>41148.959853000022</v>
      </c>
      <c r="E18" s="325">
        <f>'Resultado | Income Statement'!E56</f>
        <v>39005.625949999994</v>
      </c>
      <c r="F18" s="325">
        <f>'Resultado | Income Statement'!F56</f>
        <v>62515.647359999995</v>
      </c>
      <c r="G18" s="325">
        <f>'Resultado | Income Statement'!G56</f>
        <v>46072.6</v>
      </c>
      <c r="H18" s="325">
        <f>'Resultado | Income Statement'!H56</f>
        <v>48721</v>
      </c>
      <c r="I18" s="325">
        <f>'Resultado | Income Statement'!I56</f>
        <v>47417.581820000029</v>
      </c>
      <c r="J18" s="325">
        <f>'Resultado | Income Statement'!J56</f>
        <v>69864.616860000009</v>
      </c>
      <c r="K18" s="325">
        <f>'Resultado | Income Statement'!K56</f>
        <v>52154.770409999997</v>
      </c>
      <c r="L18" s="325">
        <f>'Resultado | Income Statement'!L56</f>
        <v>64979.427294999987</v>
      </c>
      <c r="M18" s="325">
        <f>'Resultado | Income Statement'!M56</f>
        <v>68023.320895000012</v>
      </c>
      <c r="N18" s="325">
        <f>'Resultado | Income Statement'!N56</f>
        <v>97968.202365000063</v>
      </c>
      <c r="O18" s="325">
        <f>'Resultado | Income Statement'!O56</f>
        <v>73778.443064999999</v>
      </c>
      <c r="P18" s="325">
        <f>'Resultado | Income Statement'!P56</f>
        <v>81304.198976161875</v>
      </c>
      <c r="Q18" s="325">
        <f>'Resultado | Income Statement'!Q56</f>
        <v>78605.727790000004</v>
      </c>
      <c r="R18" s="325">
        <f>'Resultado | Income Statement'!R56</f>
        <v>125673</v>
      </c>
      <c r="S18" s="325">
        <f>'Resultado | Income Statement'!S56</f>
        <v>99728.252200000003</v>
      </c>
      <c r="T18" s="325">
        <f>'Resultado | Income Statement'!T56</f>
        <v>99906.882190000004</v>
      </c>
      <c r="U18" s="325">
        <f>'Resultado | Income Statement'!U56</f>
        <v>103919</v>
      </c>
      <c r="V18" s="325">
        <f>'Resultado | Income Statement'!V56</f>
        <v>121283</v>
      </c>
      <c r="W18" s="325">
        <f>'Resultado | Income Statement'!W56</f>
        <v>115570</v>
      </c>
      <c r="X18" s="325">
        <f>'Resultado | Income Statement'!X56</f>
        <v>117011</v>
      </c>
      <c r="Y18" s="325">
        <f>'Resultado | Income Statement'!Y56</f>
        <v>121748</v>
      </c>
      <c r="Z18" s="325">
        <f>'Resultado | Income Statement'!Z56</f>
        <v>156516.42266000004</v>
      </c>
      <c r="AA18" s="325">
        <f>'Resultado | Income Statement'!AA56</f>
        <v>132147</v>
      </c>
      <c r="AB18" s="325">
        <f>'Resultado | Income Statement'!AB56</f>
        <v>138077</v>
      </c>
      <c r="AC18" s="325">
        <f>'Resultado | Income Statement'!AC56</f>
        <v>143516</v>
      </c>
      <c r="AD18" s="325">
        <f>'Resultado | Income Statement'!AD56</f>
        <v>193112</v>
      </c>
      <c r="AE18" s="325">
        <f>'Resultado | Income Statement'!AE56</f>
        <v>169281</v>
      </c>
      <c r="AF18" s="325">
        <f>'Resultado | Income Statement'!AF56</f>
        <v>158666</v>
      </c>
      <c r="AG18" s="325">
        <f>'Resultado | Income Statement'!AG56</f>
        <v>172525</v>
      </c>
      <c r="AH18" s="325">
        <f>'Resultado | Income Statement'!AH56</f>
        <v>190785</v>
      </c>
      <c r="AI18" s="325">
        <f>'Resultado | Income Statement'!AI56</f>
        <v>185774.39968959941</v>
      </c>
      <c r="AJ18" s="325">
        <f>'Resultado | Income Statement'!AJ56</f>
        <v>204100.65667582338</v>
      </c>
      <c r="AK18" s="325">
        <f>'Resultado | Income Statement'!AK56</f>
        <v>205395.04471912427</v>
      </c>
      <c r="AL18" s="325">
        <f>'Resultado | Income Statement'!AL56</f>
        <v>250874.10126123062</v>
      </c>
      <c r="AM18" s="325">
        <f>'Resultado | Income Statement'!AM56</f>
        <v>219210.87046512411</v>
      </c>
      <c r="AN18" s="325">
        <f>'Resultado | Income Statement'!AN56</f>
        <v>227265.46630500001</v>
      </c>
      <c r="AO18" s="325">
        <f>'Resultado | Income Statement'!AO56</f>
        <v>219037.8483800001</v>
      </c>
      <c r="AP18" s="325">
        <f>'Resultado | Income Statement'!AP56</f>
        <v>269303.26038499974</v>
      </c>
      <c r="AQ18" s="325">
        <f>'Resultado | Income Statement'!AQ56</f>
        <v>229319.43450500004</v>
      </c>
      <c r="AR18" s="325">
        <f>'Resultado | Income Statement'!AR56</f>
        <v>228687.11568499985</v>
      </c>
      <c r="AS18" s="325">
        <f>'Resultado | Income Statement'!AS56</f>
        <v>229747.54438000033</v>
      </c>
      <c r="AT18" s="325">
        <f>'Resultado | Income Statement'!AT56</f>
        <v>276815.17198000028</v>
      </c>
      <c r="AU18" s="325">
        <f>'Resultado | Income Statement'!AU56</f>
        <v>251210.48086000007</v>
      </c>
      <c r="AV18" s="325">
        <f>'Resultado | Income Statement'!AV56</f>
        <v>260504.30661499995</v>
      </c>
      <c r="AW18" s="325">
        <f>'Resultado | Income Statement'!AW56</f>
        <v>248832.81705499988</v>
      </c>
      <c r="AX18" s="325">
        <f>'Resultado | Income Statement'!AX56</f>
        <v>284932.32908269751</v>
      </c>
      <c r="AY18" s="325">
        <f>'Resultado | Income Statement'!AY56</f>
        <v>270962.01276499999</v>
      </c>
      <c r="AZ18" s="325">
        <f>'Resultado | Income Statement'!AZ56</f>
        <v>273275.45357500023</v>
      </c>
      <c r="BA18" s="325">
        <f>'Resultado | Income Statement'!BA56</f>
        <v>275676.23864000011</v>
      </c>
      <c r="BB18" s="325">
        <f>'Resultado | Income Statement'!BB56</f>
        <v>318149.88568499958</v>
      </c>
      <c r="BC18" s="325">
        <f>'Resultado | Income Statement'!BC56</f>
        <v>277437.70046000008</v>
      </c>
      <c r="BD18" s="325">
        <f>'Resultado | Income Statement'!BD56</f>
        <v>293226.49094000022</v>
      </c>
      <c r="BE18" s="325">
        <f>'Resultado | Income Statement'!BE56</f>
        <v>297457.19098499982</v>
      </c>
      <c r="BF18" s="325">
        <f>'Resultado | Income Statement'!BF56</f>
        <v>333104.15685499989</v>
      </c>
      <c r="BG18" s="325">
        <f>'Resultado | Income Statement'!BG56</f>
        <v>298057.07269208465</v>
      </c>
      <c r="BH18" s="325">
        <f>'Resultado | Income Statement'!BH56</f>
        <v>197371.82554000005</v>
      </c>
      <c r="BI18" s="325">
        <f>'Resultado | Income Statement'!BI56</f>
        <v>204000.558909396</v>
      </c>
      <c r="BJ18" s="325">
        <f>'Resultado | Income Statement'!BJ56</f>
        <v>253958.35696715812</v>
      </c>
      <c r="BK18" s="325">
        <f>'Resultado | Income Statement'!BK56</f>
        <v>201088.51264770931</v>
      </c>
      <c r="BL18" s="325">
        <f>'Resultado | Income Statement'!BL56</f>
        <v>244019.27570586925</v>
      </c>
      <c r="BM18" s="325">
        <f>'Resultado | Income Statement'!BM56</f>
        <v>287138.03696065274</v>
      </c>
      <c r="BN18" s="325">
        <f>'Resultado | Income Statement'!BN56</f>
        <v>386695.1825574651</v>
      </c>
      <c r="BO18" s="325">
        <f>'Resultado | Income Statement'!BO56</f>
        <v>342420.9718900338</v>
      </c>
      <c r="BP18" s="325">
        <f>'Resultado | Income Statement'!BP56</f>
        <v>368882.9735565458</v>
      </c>
      <c r="BQ18" s="325">
        <f>'Resultado | Income Statement'!BQ56</f>
        <v>386241.58259204036</v>
      </c>
      <c r="BR18" s="325">
        <f>'Resultado | Income Statement'!BR56</f>
        <v>463611.51549575041</v>
      </c>
      <c r="BS18" s="325">
        <f>'Resultado | Income Statement'!BS56</f>
        <v>402727.6024227821</v>
      </c>
      <c r="BT18" s="325">
        <f>'Resultado | Income Statement'!BT56</f>
        <v>419766.10862419143</v>
      </c>
      <c r="BU18" s="325">
        <f>'Resultado | Income Statement'!BU56</f>
        <v>437947.32655508263</v>
      </c>
      <c r="BV18" s="325">
        <f>'Resultado | Income Statement'!BV56</f>
        <v>491794.68933916913</v>
      </c>
      <c r="BW18" s="325">
        <f>'Resultado | Income Statement'!BW56</f>
        <v>419103.71308999433</v>
      </c>
      <c r="BX18" s="325">
        <f>'Resultado | Income Statement'!BX56</f>
        <v>434684.23733967933</v>
      </c>
      <c r="BY18" s="325">
        <f>'Resultado | Income Statement'!BY56</f>
        <v>458648.29945789551</v>
      </c>
      <c r="BZ18" s="325">
        <f>'Resultado | Income Statement'!BZ56</f>
        <v>544200.39037590357</v>
      </c>
      <c r="CA18" s="325">
        <f>'Resultado | Income Statement'!CA56</f>
        <v>465432.8133551068</v>
      </c>
      <c r="CB18" s="325">
        <f>'Resultado | Income Statement'!CB56</f>
        <v>496756.09689030657</v>
      </c>
      <c r="CC18" s="325">
        <f>'Resultado | Income Statement'!CC56</f>
        <v>498001.73356650845</v>
      </c>
      <c r="CD18" s="325">
        <f>'Resultado | Income Statement'!CD56</f>
        <v>618869.5816375881</v>
      </c>
      <c r="CF18" s="22">
        <f t="shared" ref="CF18" si="54">+SUM(C18:F18)</f>
        <v>169631.25274000003</v>
      </c>
      <c r="CG18" s="22">
        <f t="shared" ref="CG18" si="55">SUM(G18:J18)</f>
        <v>212075.79868000004</v>
      </c>
      <c r="CH18" s="22">
        <f>SUM(K18:N18)</f>
        <v>283125.7209650001</v>
      </c>
      <c r="CI18" s="22">
        <f t="shared" ref="CI18" si="56">SUM(O18:R18)</f>
        <v>359361.36983116192</v>
      </c>
      <c r="CJ18" s="22">
        <f t="shared" ref="CJ18" si="57">SUM(S18:V18)</f>
        <v>424837.13439000002</v>
      </c>
      <c r="CK18" s="22">
        <f t="shared" ref="CK18" si="58">SUM(W18:Z18)</f>
        <v>510845.42266000004</v>
      </c>
      <c r="CL18" s="22">
        <f t="shared" ref="CL18" si="59">SUM(AA18:AD18)</f>
        <v>606852</v>
      </c>
      <c r="CM18" s="22">
        <f t="shared" ref="CM18" si="60">SUM(AE18:AH18)</f>
        <v>691257</v>
      </c>
      <c r="CN18" s="22">
        <f t="shared" ref="CN18" si="61">SUM(AI18:AL18)</f>
        <v>846144.20234577777</v>
      </c>
      <c r="CO18" s="22">
        <f t="shared" ref="CO18" si="62">SUM(AM18:AP18)</f>
        <v>934817.44553512405</v>
      </c>
      <c r="CP18" s="22">
        <f t="shared" ref="CP18" si="63">SUM(AQ18:AT18)</f>
        <v>964569.26655000052</v>
      </c>
      <c r="CQ18" s="22">
        <f t="shared" ref="CQ18" si="64">SUM(AU18:AX18)</f>
        <v>1045479.9336126974</v>
      </c>
      <c r="CR18" s="22">
        <f t="shared" ref="CR18" si="65">SUM(AY18:BB18)</f>
        <v>1138063.590665</v>
      </c>
      <c r="CS18" s="22">
        <f t="shared" ref="CS18" si="66">SUM(BC18:BF18)</f>
        <v>1201225.5392400001</v>
      </c>
      <c r="CT18" s="22">
        <f t="shared" ref="CT18" si="67">SUM(BG18:BJ18)</f>
        <v>953387.81410863879</v>
      </c>
      <c r="CU18" s="22">
        <f>SUM(BK18:BN18)</f>
        <v>1118941.0078716963</v>
      </c>
      <c r="CV18" s="22">
        <f>SUM(BO18:BR18)</f>
        <v>1561157.0435343704</v>
      </c>
      <c r="CW18" s="22">
        <f>SUM(BS18:BV18)</f>
        <v>1752235.7269412251</v>
      </c>
      <c r="CX18" s="22">
        <f>SUM(BW18:BZ18)</f>
        <v>1856636.6402634727</v>
      </c>
      <c r="CY18" s="22">
        <f>SUM(CA18:CD18)</f>
        <v>2079060.2254495099</v>
      </c>
    </row>
    <row r="19" spans="2:104">
      <c r="B19" s="292" t="str">
        <f>IF(Portfolio!$CE$3=SOURCE!$A$1,SOURCE!D311,SOURCE!E311)</f>
        <v>NOI/m²</v>
      </c>
      <c r="C19" s="323">
        <f t="shared" ref="C19" si="68">C18*1000/C34</f>
        <v>133.28111903409419</v>
      </c>
      <c r="D19" s="323">
        <f t="shared" ref="D19:N19" si="69">D18*1000/D34</f>
        <v>203.46504909211961</v>
      </c>
      <c r="E19" s="323">
        <f t="shared" si="69"/>
        <v>192.88983480921456</v>
      </c>
      <c r="F19" s="323">
        <f t="shared" si="69"/>
        <v>302.69226111767341</v>
      </c>
      <c r="G19" s="323">
        <f t="shared" si="69"/>
        <v>212.64746076531725</v>
      </c>
      <c r="H19" s="323">
        <f t="shared" si="69"/>
        <v>231.04616734589598</v>
      </c>
      <c r="I19" s="323">
        <f t="shared" si="69"/>
        <v>206.39895254380093</v>
      </c>
      <c r="J19" s="323">
        <f t="shared" si="69"/>
        <v>297.12598344436253</v>
      </c>
      <c r="K19" s="323">
        <f t="shared" si="69"/>
        <v>221.81664045672701</v>
      </c>
      <c r="L19" s="323">
        <f t="shared" si="69"/>
        <v>261.14316187387323</v>
      </c>
      <c r="M19" s="323">
        <f t="shared" si="69"/>
        <v>269.55915744568949</v>
      </c>
      <c r="N19" s="323">
        <f t="shared" si="69"/>
        <v>333.95331397302937</v>
      </c>
      <c r="O19" s="323">
        <f t="shared" ref="O19:BS19" si="70">O18*1000/O34</f>
        <v>233.19717728381866</v>
      </c>
      <c r="P19" s="323">
        <f t="shared" si="70"/>
        <v>256.91970901674512</v>
      </c>
      <c r="Q19" s="323">
        <f t="shared" si="70"/>
        <v>246.34664203108733</v>
      </c>
      <c r="R19" s="323">
        <f t="shared" si="70"/>
        <v>379.92059512674831</v>
      </c>
      <c r="S19" s="323">
        <f t="shared" si="70"/>
        <v>299.98609591359434</v>
      </c>
      <c r="T19" s="323">
        <f t="shared" si="70"/>
        <v>300.40506281440832</v>
      </c>
      <c r="U19" s="323">
        <f t="shared" si="70"/>
        <v>306.26788621381348</v>
      </c>
      <c r="V19" s="323">
        <f t="shared" si="70"/>
        <v>339.83776221726976</v>
      </c>
      <c r="W19" s="323">
        <f t="shared" si="70"/>
        <v>323.58539765972864</v>
      </c>
      <c r="X19" s="323">
        <f t="shared" si="70"/>
        <v>327.60082012165446</v>
      </c>
      <c r="Y19" s="323">
        <f t="shared" si="70"/>
        <v>340.71566173185602</v>
      </c>
      <c r="Z19" s="323">
        <f t="shared" si="70"/>
        <v>407.84989220005718</v>
      </c>
      <c r="AA19" s="323">
        <f t="shared" si="70"/>
        <v>325.78557602982136</v>
      </c>
      <c r="AB19" s="323">
        <f t="shared" si="70"/>
        <v>340.25139724733293</v>
      </c>
      <c r="AC19" s="323">
        <f t="shared" si="70"/>
        <v>353.6649355293016</v>
      </c>
      <c r="AD19" s="323">
        <f t="shared" si="70"/>
        <v>406.78624739416216</v>
      </c>
      <c r="AE19" s="323">
        <f t="shared" si="70"/>
        <v>332.85881831673555</v>
      </c>
      <c r="AF19" s="323">
        <f t="shared" si="70"/>
        <v>311.77707237544382</v>
      </c>
      <c r="AG19" s="323">
        <f t="shared" si="70"/>
        <v>333.7386258389439</v>
      </c>
      <c r="AH19" s="323">
        <f t="shared" si="70"/>
        <v>313.97625251937291</v>
      </c>
      <c r="AI19" s="323">
        <f t="shared" si="70"/>
        <v>300.03654083449197</v>
      </c>
      <c r="AJ19" s="323">
        <f t="shared" si="70"/>
        <v>329.04049628105241</v>
      </c>
      <c r="AK19" s="323">
        <f t="shared" si="70"/>
        <v>330.07127431507394</v>
      </c>
      <c r="AL19" s="323">
        <f t="shared" si="70"/>
        <v>402.77576888058024</v>
      </c>
      <c r="AM19" s="323">
        <f t="shared" si="70"/>
        <v>347.98617809045078</v>
      </c>
      <c r="AN19" s="323">
        <f t="shared" si="70"/>
        <v>360.83089104725525</v>
      </c>
      <c r="AO19" s="323">
        <f t="shared" si="70"/>
        <v>347.49069195583968</v>
      </c>
      <c r="AP19" s="323">
        <f t="shared" si="70"/>
        <v>425.8461298407986</v>
      </c>
      <c r="AQ19" s="323">
        <f t="shared" si="70"/>
        <v>362.74301154595469</v>
      </c>
      <c r="AR19" s="323">
        <f t="shared" si="70"/>
        <v>360.53014914930492</v>
      </c>
      <c r="AS19" s="323">
        <f t="shared" si="70"/>
        <v>361.67653555629653</v>
      </c>
      <c r="AT19" s="323">
        <f t="shared" si="70"/>
        <v>424.87112443025961</v>
      </c>
      <c r="AU19" s="323">
        <f t="shared" si="70"/>
        <v>382.74098357860703</v>
      </c>
      <c r="AV19" s="323">
        <f t="shared" si="70"/>
        <v>396.96244666345831</v>
      </c>
      <c r="AW19" s="323">
        <f t="shared" si="70"/>
        <v>376.28119780453017</v>
      </c>
      <c r="AX19" s="323">
        <f t="shared" si="70"/>
        <v>412.3342129998814</v>
      </c>
      <c r="AY19" s="323">
        <f t="shared" si="70"/>
        <v>384.17907151957849</v>
      </c>
      <c r="AZ19" s="323">
        <f t="shared" si="70"/>
        <v>387.78294612793712</v>
      </c>
      <c r="BA19" s="323">
        <f t="shared" si="70"/>
        <v>390.81795313849818</v>
      </c>
      <c r="BB19" s="323">
        <f t="shared" si="70"/>
        <v>451.32287272654992</v>
      </c>
      <c r="BC19" s="323">
        <f t="shared" si="70"/>
        <v>394.33502274846927</v>
      </c>
      <c r="BD19" s="323">
        <f t="shared" si="70"/>
        <v>410.9763670933786</v>
      </c>
      <c r="BE19" s="323">
        <f t="shared" si="70"/>
        <v>416.63437077434509</v>
      </c>
      <c r="BF19" s="323">
        <f t="shared" si="70"/>
        <v>465.65593022141542</v>
      </c>
      <c r="BG19" s="323">
        <f t="shared" si="70"/>
        <v>406.37962886856621</v>
      </c>
      <c r="BH19" s="323">
        <f t="shared" si="70"/>
        <v>268.96284729202171</v>
      </c>
      <c r="BI19" s="323">
        <f t="shared" si="70"/>
        <v>292.77166696811003</v>
      </c>
      <c r="BJ19" s="323">
        <f t="shared" si="70"/>
        <v>364.36451888233989</v>
      </c>
      <c r="BK19" s="323">
        <f t="shared" si="70"/>
        <v>288.24542539196165</v>
      </c>
      <c r="BL19" s="323">
        <f t="shared" si="70"/>
        <v>349.95719232448153</v>
      </c>
      <c r="BM19" s="323">
        <f t="shared" si="70"/>
        <v>411.92405720064721</v>
      </c>
      <c r="BN19" s="323">
        <f t="shared" si="70"/>
        <v>535.23201074507597</v>
      </c>
      <c r="BO19" s="323">
        <f t="shared" si="70"/>
        <v>466.17895213779542</v>
      </c>
      <c r="BP19" s="323">
        <f t="shared" si="70"/>
        <v>502.22782818096499</v>
      </c>
      <c r="BQ19" s="323">
        <f t="shared" si="70"/>
        <v>525.69979668944927</v>
      </c>
      <c r="BR19" s="323">
        <f t="shared" si="70"/>
        <v>631.1842390628218</v>
      </c>
      <c r="BS19" s="323">
        <f t="shared" si="70"/>
        <v>548.3099783783681</v>
      </c>
      <c r="BT19" s="323">
        <f t="shared" ref="BT19" si="71">BT18*1000/BT34</f>
        <v>571.14997319443842</v>
      </c>
      <c r="BU19" s="323">
        <f t="shared" ref="BU19:BZ19" si="72">BU18*1000/BU34</f>
        <v>595.0003059578512</v>
      </c>
      <c r="BV19" s="323">
        <f t="shared" si="72"/>
        <v>665.47106923810566</v>
      </c>
      <c r="BW19" s="323">
        <f t="shared" si="72"/>
        <v>567.19050270094658</v>
      </c>
      <c r="BX19" s="323">
        <f t="shared" si="72"/>
        <v>586.44272189693993</v>
      </c>
      <c r="BY19" s="323">
        <f t="shared" si="72"/>
        <v>622.14197152393456</v>
      </c>
      <c r="BZ19" s="323">
        <f t="shared" si="72"/>
        <v>737.09021399803305</v>
      </c>
      <c r="CA19" s="323">
        <f t="shared" ref="CA19:CB19" si="73">CA18*1000/CA34</f>
        <v>626.30457605468064</v>
      </c>
      <c r="CB19" s="323">
        <f t="shared" si="73"/>
        <v>668.0456038980318</v>
      </c>
      <c r="CC19" s="323">
        <f t="shared" ref="CC19:CD19" si="74">CC18*1000/CC34</f>
        <v>669.44470487100944</v>
      </c>
      <c r="CD19" s="323">
        <f t="shared" si="74"/>
        <v>831.89432218724028</v>
      </c>
      <c r="CF19" s="301">
        <f t="shared" ref="CF19:CU19" si="75">CF18*1000/CF34</f>
        <v>827.36440788253879</v>
      </c>
      <c r="CG19" s="301">
        <f t="shared" si="75"/>
        <v>904.94979386014006</v>
      </c>
      <c r="CH19" s="301">
        <f t="shared" si="75"/>
        <v>982.99425530734072</v>
      </c>
      <c r="CI19" s="301">
        <f t="shared" si="75"/>
        <v>1107.3111873478672</v>
      </c>
      <c r="CJ19" s="301">
        <f t="shared" si="75"/>
        <v>1228.0749098812491</v>
      </c>
      <c r="CK19" s="301">
        <f t="shared" si="75"/>
        <v>1288.842850663706</v>
      </c>
      <c r="CL19" s="301">
        <f t="shared" si="75"/>
        <v>1221.4900659948808</v>
      </c>
      <c r="CM19" s="301">
        <f t="shared" si="75"/>
        <v>1311.2088676060491</v>
      </c>
      <c r="CN19" s="301">
        <f t="shared" si="75"/>
        <v>1361.5351581353987</v>
      </c>
      <c r="CO19" s="301">
        <f t="shared" si="75"/>
        <v>1482.2830557798638</v>
      </c>
      <c r="CP19" s="301">
        <f t="shared" si="75"/>
        <v>1483.5844459810714</v>
      </c>
      <c r="CQ19" s="301">
        <f t="shared" si="75"/>
        <v>1523.4498615440311</v>
      </c>
      <c r="CR19" s="301">
        <f t="shared" si="75"/>
        <v>1614.0891806893233</v>
      </c>
      <c r="CS19" s="301">
        <f t="shared" si="75"/>
        <v>1680.5700683578821</v>
      </c>
      <c r="CT19" s="301">
        <f t="shared" si="75"/>
        <v>1368.3512894423457</v>
      </c>
      <c r="CU19" s="301">
        <f t="shared" si="75"/>
        <v>1523.5917217833485</v>
      </c>
      <c r="CV19" s="301">
        <f>CV18*1000/CV34</f>
        <v>2125.2884632162441</v>
      </c>
      <c r="CW19" s="301">
        <f>CW18*1000/CW34</f>
        <v>2374.591830108367</v>
      </c>
      <c r="CX19" s="301">
        <f>CX18*1000/CX34</f>
        <v>2532.5278329718931</v>
      </c>
      <c r="CY19" s="301">
        <f>CY18*1000/CY34</f>
        <v>2801.4197112361767</v>
      </c>
    </row>
    <row r="20" spans="2:104">
      <c r="B20" s="292" t="str">
        <f>IF(Portfolio!$CE$3=SOURCE!$A$1,SOURCE!D312,SOURCE!E312)</f>
        <v>Margem NOI</v>
      </c>
      <c r="C20" s="177">
        <f>C18/SUM('Resultado | Income Statement'!C6,'Resultado | Income Statement'!C12,'Resultado | Income Statement'!C25,'Resultado | Income Statement'!C14)</f>
        <v>0.86283690395505341</v>
      </c>
      <c r="D20" s="177">
        <f>D18/SUM('Resultado | Income Statement'!D6,'Resultado | Income Statement'!D12,'Resultado | Income Statement'!D25,'Resultado | Income Statement'!D14)</f>
        <v>0.81716128831975643</v>
      </c>
      <c r="E20" s="177">
        <f>E18/SUM('Resultado | Income Statement'!E6,'Resultado | Income Statement'!E12,'Resultado | Income Statement'!E25,'Resultado | Income Statement'!E14)</f>
        <v>0.83780953198284913</v>
      </c>
      <c r="F20" s="177">
        <f>F18/SUM('Resultado | Income Statement'!F6,'Resultado | Income Statement'!F12,'Resultado | Income Statement'!F25,'Resultado | Income Statement'!F14)</f>
        <v>0.84092906524846067</v>
      </c>
      <c r="G20" s="177">
        <f>G18/SUM('Resultado | Income Statement'!G6,'Resultado | Income Statement'!G12,'Resultado | Income Statement'!G25,'Resultado | Income Statement'!G14)</f>
        <v>0.83745523948014178</v>
      </c>
      <c r="H20" s="177">
        <f>H18/SUM('Resultado | Income Statement'!H6,'Resultado | Income Statement'!H12,'Resultado | Income Statement'!H25,'Resultado | Income Statement'!H14)</f>
        <v>0.82535998644756903</v>
      </c>
      <c r="I20" s="177">
        <f>I18/SUM('Resultado | Income Statement'!I6,'Resultado | Income Statement'!I12,'Resultado | Income Statement'!I25,'Resultado | Income Statement'!I14)</f>
        <v>0.77733381560301795</v>
      </c>
      <c r="J20" s="177">
        <f>J18/SUM('Resultado | Income Statement'!J6,'Resultado | Income Statement'!J12,'Resultado | Income Statement'!J25,'Resultado | Income Statement'!J14)</f>
        <v>0.83274509898608451</v>
      </c>
      <c r="K20" s="177">
        <f>K18/SUM('Resultado | Income Statement'!K6,'Resultado | Income Statement'!K12,'Resultado | Income Statement'!K25,'Resultado | Income Statement'!K14)</f>
        <v>0.78090641710263231</v>
      </c>
      <c r="L20" s="177">
        <f>L18/SUM('Resultado | Income Statement'!L6,'Resultado | Income Statement'!L12,'Resultado | Income Statement'!L25,'Resultado | Income Statement'!L14)</f>
        <v>0.84442506794693284</v>
      </c>
      <c r="M20" s="177">
        <f>M18/SUM('Resultado | Income Statement'!M6,'Resultado | Income Statement'!M12,'Resultado | Income Statement'!M25,'Resultado | Income Statement'!M14)</f>
        <v>0.85936775330854531</v>
      </c>
      <c r="N20" s="177">
        <f>N18/SUM('Resultado | Income Statement'!N6,'Resultado | Income Statement'!N12,'Resultado | Income Statement'!N25,'Resultado | Income Statement'!N14)</f>
        <v>0.89104648886472371</v>
      </c>
      <c r="O20" s="177">
        <f>O18/SUM('Resultado | Income Statement'!O6,'Resultado | Income Statement'!O12,'Resultado | Income Statement'!O25,'Resultado | Income Statement'!O14)</f>
        <v>0.82039452437340221</v>
      </c>
      <c r="P20" s="177">
        <f>P18/SUM('Resultado | Income Statement'!P6,'Resultado | Income Statement'!P12,'Resultado | Income Statement'!P25,'Resultado | Income Statement'!P14)</f>
        <v>0.86213909581712089</v>
      </c>
      <c r="Q20" s="177">
        <f>Q18/SUM('Resultado | Income Statement'!Q6,'Resultado | Income Statement'!Q12,'Resultado | Income Statement'!Q25,'Resultado | Income Statement'!Q14)</f>
        <v>0.82207460407375077</v>
      </c>
      <c r="R20" s="177">
        <f>R18/SUM('Resultado | Income Statement'!R6,'Resultado | Income Statement'!R12,'Resultado | Income Statement'!R25,'Resultado | Income Statement'!R14)</f>
        <v>0.88949994691580847</v>
      </c>
      <c r="S20" s="177">
        <f>S18/SUM('Resultado | Income Statement'!S6,'Resultado | Income Statement'!S12,'Resultado | Income Statement'!S25,'Resultado | Income Statement'!S14)</f>
        <v>0.86685524214757392</v>
      </c>
      <c r="T20" s="177">
        <f>T18/SUM('Resultado | Income Statement'!T6,'Resultado | Income Statement'!T12,'Resultado | Income Statement'!T25,'Resultado | Income Statement'!T14)</f>
        <v>0.86000407948878399</v>
      </c>
      <c r="U20" s="177">
        <f>U18/SUM('Resultado | Income Statement'!U6,'Resultado | Income Statement'!U12,'Resultado | Income Statement'!U25,'Resultado | Income Statement'!U14)</f>
        <v>0.8739372124902236</v>
      </c>
      <c r="V20" s="177">
        <f>V18/SUM('Resultado | Income Statement'!V6,'Resultado | Income Statement'!V12,'Resultado | Income Statement'!V25,'Resultado | Income Statement'!V14)</f>
        <v>0.86263478335087773</v>
      </c>
      <c r="W20" s="177">
        <f>W18/SUM('Resultado | Income Statement'!W6,'Resultado | Income Statement'!W12,'Resultado | Income Statement'!W25,'Resultado | Income Statement'!W14)</f>
        <v>0.88219353755257512</v>
      </c>
      <c r="X20" s="177">
        <f>X18/SUM('Resultado | Income Statement'!X6,'Resultado | Income Statement'!X12,'Resultado | Income Statement'!X25,'Resultado | Income Statement'!X14)</f>
        <v>0.87156434817584583</v>
      </c>
      <c r="Y20" s="177">
        <f>Y18/SUM('Resultado | Income Statement'!Y6,'Resultado | Income Statement'!Y12,'Resultado | Income Statement'!Y25,'Resultado | Income Statement'!Y14)</f>
        <v>0.88785496550617682</v>
      </c>
      <c r="Z20" s="177">
        <f>Z18/SUM('Resultado | Income Statement'!Z6,'Resultado | Income Statement'!Z12,'Resultado | Income Statement'!Z25,'Resultado | Income Statement'!Z14)</f>
        <v>0.93871128379937496</v>
      </c>
      <c r="AA20" s="177">
        <f>AA18/SUM('Resultado | Income Statement'!AA6,'Resultado | Income Statement'!AA12,'Resultado | Income Statement'!AA25,'Resultado | Income Statement'!AA14)</f>
        <v>0.8780123183639299</v>
      </c>
      <c r="AB20" s="177">
        <f>AB18/SUM('Resultado | Income Statement'!AB6,'Resultado | Income Statement'!AB12,'Resultado | Income Statement'!AB25,'Resultado | Income Statement'!AB14)</f>
        <v>0.86952989703706041</v>
      </c>
      <c r="AC20" s="177">
        <f>AC18/SUM('Resultado | Income Statement'!AC6,'Resultado | Income Statement'!AC12,'Resultado | Income Statement'!AC25,'Resultado | Income Statement'!AC14)</f>
        <v>0.92033423325787644</v>
      </c>
      <c r="AD20" s="177">
        <f>AD18/SUM('Resultado | Income Statement'!AD6,'Resultado | Income Statement'!AD12,'Resultado | Income Statement'!AD25,'Resultado | Income Statement'!AD14)</f>
        <v>0.89100103351542892</v>
      </c>
      <c r="AE20" s="177">
        <f>AE18/SUM('Resultado | Income Statement'!AE6,'Resultado | Income Statement'!AE12,'Resultado | Income Statement'!AE25,'Resultado | Income Statement'!AE14)</f>
        <v>0.87178259123072643</v>
      </c>
      <c r="AF20" s="177">
        <f>AF18/SUM('Resultado | Income Statement'!AF6,'Resultado | Income Statement'!AF12,'Resultado | Income Statement'!AF25,'Resultado | Income Statement'!AF14)</f>
        <v>0.82188218718272799</v>
      </c>
      <c r="AG20" s="177">
        <f>AG18/SUM('Resultado | Income Statement'!AG6,'Resultado | Income Statement'!AG12,'Resultado | Income Statement'!AG25,'Resultado | Income Statement'!AG14)</f>
        <v>0.86533349383570579</v>
      </c>
      <c r="AH20" s="177">
        <f>AH18/SUM('Resultado | Income Statement'!AH6,'Resultado | Income Statement'!AH12,'Resultado | Income Statement'!AH25,'Resultado | Income Statement'!AH14)</f>
        <v>0.83229361160067705</v>
      </c>
      <c r="AI20" s="177">
        <f>AI18/SUM('Resultado | Income Statement'!AI6,'Resultado | Income Statement'!AI12,'Resultado | Income Statement'!AI25,'Resultado | Income Statement'!AI14)</f>
        <v>0.86507993703146457</v>
      </c>
      <c r="AJ20" s="177">
        <f>AJ18/SUM('Resultado | Income Statement'!AJ6,'Resultado | Income Statement'!AJ12,'Resultado | Income Statement'!AJ25,'Resultado | Income Statement'!AJ14)</f>
        <v>0.8817162605975899</v>
      </c>
      <c r="AK20" s="177">
        <f>AK18/SUM('Resultado | Income Statement'!AK6,'Resultado | Income Statement'!AK12,'Resultado | Income Statement'!AK25,'Resultado | Income Statement'!AK14)</f>
        <v>0.8701177904475359</v>
      </c>
      <c r="AL20" s="177">
        <f>AL18/SUM('Resultado | Income Statement'!AL6,'Resultado | Income Statement'!AL12,'Resultado | Income Statement'!AL25,'Resultado | Income Statement'!AL14)</f>
        <v>0.87763306554283183</v>
      </c>
      <c r="AM20" s="177">
        <f>AM18/SUM('Resultado | Income Statement'!AM6,'Resultado | Income Statement'!AM12,'Resultado | Income Statement'!AM25,'Resultado | Income Statement'!AM14)</f>
        <v>0.89328629384000868</v>
      </c>
      <c r="AN20" s="177">
        <f>AN18/SUM('Resultado | Income Statement'!AN6,'Resultado | Income Statement'!AN12,'Resultado | Income Statement'!AN25,'Resultado | Income Statement'!AN14)</f>
        <v>0.89874856371260647</v>
      </c>
      <c r="AO20" s="177">
        <f>AO18/SUM('Resultado | Income Statement'!AO6,'Resultado | Income Statement'!AO12,'Resultado | Income Statement'!AO25,'Resultado | Income Statement'!AO14)</f>
        <v>0.8807504652441509</v>
      </c>
      <c r="AP20" s="177">
        <f>AP18/SUM('Resultado | Income Statement'!AP6,'Resultado | Income Statement'!AP12,'Resultado | Income Statement'!AP25,'Resultado | Income Statement'!AP14)</f>
        <v>0.89959989122851902</v>
      </c>
      <c r="AQ20" s="177">
        <f>AQ18/SUM('Resultado | Income Statement'!AQ6,'Resultado | Income Statement'!AQ12,'Resultado | Income Statement'!AQ25,'Resultado | Income Statement'!AQ14)</f>
        <v>0.87071315103904445</v>
      </c>
      <c r="AR20" s="177">
        <f>AR18/SUM('Resultado | Income Statement'!AR6,'Resultado | Income Statement'!AR12,'Resultado | Income Statement'!AR25,'Resultado | Income Statement'!AR14)</f>
        <v>0.87005579197462168</v>
      </c>
      <c r="AS20" s="177">
        <f>AS18/SUM('Resultado | Income Statement'!AS6,'Resultado | Income Statement'!AS12,'Resultado | Income Statement'!AS25,'Resultado | Income Statement'!AS14)</f>
        <v>0.85452811757975611</v>
      </c>
      <c r="AT20" s="177">
        <f>AT18/SUM('Resultado | Income Statement'!AT6,'Resultado | Income Statement'!AT12,'Resultado | Income Statement'!AT25,'Resultado | Income Statement'!AT14)</f>
        <v>0.86063443255948135</v>
      </c>
      <c r="AU20" s="177">
        <f>AU18/SUM('Resultado | Income Statement'!AU6,'Resultado | Income Statement'!AU12,'Resultado | Income Statement'!AU25,'Resultado | Income Statement'!AU14)</f>
        <v>0.8864928819693515</v>
      </c>
      <c r="AV20" s="177">
        <f>AV18/SUM('Resultado | Income Statement'!AV6,'Resultado | Income Statement'!AV12,'Resultado | Income Statement'!AV25,'Resultado | Income Statement'!AV14)</f>
        <v>0.88560583506999146</v>
      </c>
      <c r="AW20" s="177">
        <f>AW18/SUM('Resultado | Income Statement'!AW6,'Resultado | Income Statement'!AW12,'Resultado | Income Statement'!AW25,'Resultado | Income Statement'!AW14)</f>
        <v>0.86689576227966636</v>
      </c>
      <c r="AX20" s="177">
        <f>AX18/SUM('Resultado | Income Statement'!AX6,'Resultado | Income Statement'!AX12,'Resultado | Income Statement'!AX25,'Resultado | Income Statement'!AX14)</f>
        <v>0.86548437109203902</v>
      </c>
      <c r="AY20" s="177">
        <f>AY18/SUM('Resultado | Income Statement'!AY6,'Resultado | Income Statement'!AY12,'Resultado | Income Statement'!AY25,'Resultado | Income Statement'!AY14)</f>
        <v>0.90269099285562815</v>
      </c>
      <c r="AZ20" s="177">
        <f>AZ18/SUM('Resultado | Income Statement'!AZ6,'Resultado | Income Statement'!AZ12,'Resultado | Income Statement'!AZ25,'Resultado | Income Statement'!AZ14)</f>
        <v>0.89013485702603912</v>
      </c>
      <c r="BA20" s="177">
        <f>BA18/SUM('Resultado | Income Statement'!BA6,'Resultado | Income Statement'!BA12,'Resultado | Income Statement'!BA25,'Resultado | Income Statement'!BA14)</f>
        <v>0.89850005594294358</v>
      </c>
      <c r="BB20" s="177">
        <f>BB18/SUM('Resultado | Income Statement'!BB6,'Resultado | Income Statement'!BB12,'Resultado | Income Statement'!BB25,'Resultado | Income Statement'!BB14)</f>
        <v>0.90337057621020866</v>
      </c>
      <c r="BC20" s="177">
        <f>BC18/SUM('Resultado | Income Statement'!BC6,'Resultado | Income Statement'!BC12,'Resultado | Income Statement'!BC25,'Resultado | Income Statement'!BC14)</f>
        <v>0.89025241381219355</v>
      </c>
      <c r="BD20" s="177">
        <f>BD18/SUM('Resultado | Income Statement'!BD6,'Resultado | Income Statement'!BD12,'Resultado | Income Statement'!BD25,'Resultado | Income Statement'!BD14)</f>
        <v>0.88720769538601585</v>
      </c>
      <c r="BE20" s="177">
        <f>BE18/SUM('Resultado | Income Statement'!BE6,'Resultado | Income Statement'!BE12,'Resultado | Income Statement'!BE25,'Resultado | Income Statement'!BE14)</f>
        <v>0.89364472121250538</v>
      </c>
      <c r="BF20" s="177">
        <f>BF18/SUM('Resultado | Income Statement'!BF6,'Resultado | Income Statement'!BF12,'Resultado | Income Statement'!BF25,'Resultado | Income Statement'!BF14)</f>
        <v>0.89756603055310658</v>
      </c>
      <c r="BG20" s="177">
        <f>BG18/SUM('Resultado | Income Statement'!BG6,'Resultado | Income Statement'!BG12,'Resultado | Income Statement'!BG25,'Resultado | Income Statement'!BG14)</f>
        <v>0.91271960488019799</v>
      </c>
      <c r="BH20" s="177">
        <f>BH18/SUM('Resultado | Income Statement'!BH6,'Resultado | Income Statement'!BH12,'Resultado | Income Statement'!BH25,'Resultado | Income Statement'!BH14)</f>
        <v>0.81290553007943134</v>
      </c>
      <c r="BI20" s="177">
        <f>BI18/SUM('Resultado | Income Statement'!BI6,'Resultado | Income Statement'!BI12,'Resultado | Income Statement'!BI25,'Resultado | Income Statement'!BI14)</f>
        <v>0.86083174246800853</v>
      </c>
      <c r="BJ20" s="177">
        <f>BJ18/SUM('Resultado | Income Statement'!BJ6,'Resultado | Income Statement'!BJ12,'Resultado | Income Statement'!BJ25,'Resultado | Income Statement'!BJ14)</f>
        <v>0.84194863042290824</v>
      </c>
      <c r="BK20" s="177">
        <f>BK18/SUM('Resultado | Income Statement'!BK6,'Resultado | Income Statement'!BK12,'Resultado | Income Statement'!BK25,'Resultado | Income Statement'!BK14)</f>
        <v>0.77903139999375071</v>
      </c>
      <c r="BL20" s="177">
        <f>BL18/SUM('Resultado | Income Statement'!BL6,'Resultado | Income Statement'!BL12,'Resultado | Income Statement'!BL25,'Resultado | Income Statement'!BL14)</f>
        <v>0.87193734285332736</v>
      </c>
      <c r="BM20" s="177">
        <f>BM18/SUM('Resultado | Income Statement'!BM6,'Resultado | Income Statement'!BM12,'Resultado | Income Statement'!BM25,'Resultado | Income Statement'!BM14)</f>
        <v>0.87961714274210523</v>
      </c>
      <c r="BN20" s="177">
        <f>BN18/SUM('Resultado | Income Statement'!BN6,'Resultado | Income Statement'!BN12,'Resultado | Income Statement'!BN25,'Resultado | Income Statement'!BN14)</f>
        <v>0.88094524935770957</v>
      </c>
      <c r="BO20" s="177">
        <f>BO18/SUM('Resultado | Income Statement'!BO6,'Resultado | Income Statement'!BO12,'Resultado | Income Statement'!BO25,'Resultado | Income Statement'!BO14)</f>
        <v>0.87605235556730265</v>
      </c>
      <c r="BP20" s="177">
        <f>BP18/SUM('Resultado | Income Statement'!BP6,'Resultado | Income Statement'!BP12,'Resultado | Income Statement'!BP25,'Resultado | Income Statement'!BP14)</f>
        <v>0.86179144740126457</v>
      </c>
      <c r="BQ20" s="177">
        <f>BQ18/SUM('Resultado | Income Statement'!BQ6,'Resultado | Income Statement'!BQ12,'Resultado | Income Statement'!BQ25,'Resultado | Income Statement'!BQ14)</f>
        <v>0.88013963400564277</v>
      </c>
      <c r="BR20" s="177">
        <f>BR18/SUM('Resultado | Income Statement'!BR6,'Resultado | Income Statement'!BR12,'Resultado | Income Statement'!BR25,'Resultado | Income Statement'!BR14)</f>
        <v>0.89598078606414855</v>
      </c>
      <c r="BS20" s="177">
        <f>BS18/SUM('Resultado | Income Statement'!BS6,'Resultado | Income Statement'!BS12,'Resultado | Income Statement'!BS25,'Resultado | Income Statement'!BS14)</f>
        <v>0.89811946793602893</v>
      </c>
      <c r="BT20" s="177">
        <f>BT18/SUM('Resultado | Income Statement'!BT6,'Resultado | Income Statement'!BT12,'Resultado | Income Statement'!BT25,'Resultado | Income Statement'!BT14)</f>
        <v>0.88723640191558539</v>
      </c>
      <c r="BU20" s="177">
        <f>BU18/SUM('Resultado | Income Statement'!BU6,'Resultado | Income Statement'!BU12,'Resultado | Income Statement'!BU25,'Resultado | Income Statement'!BU14)</f>
        <v>0.92925005028413932</v>
      </c>
      <c r="BV20" s="177">
        <f>BV18/SUM('Resultado | Income Statement'!BV6,'Resultado | Income Statement'!BV12,'Resultado | Income Statement'!BV25,'Resultado | Income Statement'!BV14)</f>
        <v>0.89892193587820157</v>
      </c>
      <c r="BW20" s="177">
        <f>BW18/SUM('Resultado | Income Statement'!BW6,'Resultado | Income Statement'!BW12,'Resultado | Income Statement'!BW25,'Resultado | Income Statement'!BW14)</f>
        <v>0.90685338710108776</v>
      </c>
      <c r="BX20" s="177">
        <f>BX18/SUM('Resultado | Income Statement'!BX6,'Resultado | Income Statement'!BX12,'Resultado | Income Statement'!BX25,'Resultado | Income Statement'!BX14)</f>
        <v>0.919892053038878</v>
      </c>
      <c r="BY20" s="177">
        <f>BY18/SUM('Resultado | Income Statement'!BY6,'Resultado | Income Statement'!BY12,'Resultado | Income Statement'!BY25,'Resultado | Income Statement'!BY14)</f>
        <v>0.93247597591088482</v>
      </c>
      <c r="BZ20" s="177">
        <f>BZ18/SUM('Resultado | Income Statement'!BZ6,'Resultado | Income Statement'!BZ12,'Resultado | Income Statement'!BZ25,'Resultado | Income Statement'!BZ14)</f>
        <v>0.91532046140661816</v>
      </c>
      <c r="CA20" s="177">
        <f>CA18/SUM('Resultado | Income Statement'!CA6,'Resultado | Income Statement'!CA12,'Resultado | Income Statement'!CA25,'Resultado | Income Statement'!CA14)</f>
        <v>0.94179656598790651</v>
      </c>
      <c r="CB20" s="177">
        <f>CB18/SUM('Resultado | Income Statement'!CB6,'Resultado | Income Statement'!CB12,'Resultado | Income Statement'!CB25,'Resultado | Income Statement'!CB14)</f>
        <v>0.94987600378247583</v>
      </c>
      <c r="CC20" s="177">
        <f>CC18/SUM('Resultado | Income Statement'!CC6,'Resultado | Income Statement'!CC12,'Resultado | Income Statement'!CC25,'Resultado | Income Statement'!CC14)</f>
        <v>0.94106490659928865</v>
      </c>
      <c r="CD20" s="177">
        <f>CD18/SUM('Resultado | Income Statement'!CD6,'Resultado | Income Statement'!CD12,'Resultado | Income Statement'!CD25,'Resultado | Income Statement'!CD14)</f>
        <v>0.96061003811821721</v>
      </c>
      <c r="CF20" s="177">
        <v>0.83768200712691876</v>
      </c>
      <c r="CG20" s="177">
        <v>0.76255662494182186</v>
      </c>
      <c r="CH20" s="177">
        <v>0.78047455364309404</v>
      </c>
      <c r="CI20" s="177">
        <v>0.85330746915262923</v>
      </c>
      <c r="CJ20" s="177">
        <v>0.8657402082731992</v>
      </c>
      <c r="CK20" s="177">
        <v>0.89760830491545485</v>
      </c>
      <c r="CL20" s="177">
        <v>0.88984232606084956</v>
      </c>
      <c r="CM20" s="177">
        <v>0.84730312123084162</v>
      </c>
      <c r="CN20" s="177">
        <v>0.87399247144947478</v>
      </c>
      <c r="CO20" s="177">
        <v>0.89343316756820679</v>
      </c>
      <c r="CP20" s="177">
        <v>0.8637588023368824</v>
      </c>
      <c r="CQ20" s="177">
        <v>0.8757686548679372</v>
      </c>
      <c r="CR20" s="177">
        <v>0.89882003502033236</v>
      </c>
      <c r="CS20" s="177">
        <v>0.89236001517594299</v>
      </c>
      <c r="CT20" s="177">
        <v>0.86048185179593295</v>
      </c>
      <c r="CU20" s="177">
        <v>0.85849497497545091</v>
      </c>
      <c r="CV20" s="177">
        <v>0.87943287929681091</v>
      </c>
      <c r="CW20" s="177">
        <f>'Resultado | Income Statement'!CW57</f>
        <v>0.90325456083459521</v>
      </c>
      <c r="CX20" s="177">
        <f>'Resultado | Income Statement'!CX57</f>
        <v>0.91862822175931602</v>
      </c>
      <c r="CY20" s="177">
        <f>'Resultado | Income Statement'!CY57</f>
        <v>0.94908160600440961</v>
      </c>
    </row>
    <row r="21" spans="2:104">
      <c r="B21" s="292" t="str">
        <f>IF(Portfolio!$CE$3=SOURCE!$A$1,SOURCE!D313,SOURCE!E313)</f>
        <v>FFO Ajustado</v>
      </c>
      <c r="C21" s="22">
        <f>'Resultado | Income Statement'!C48</f>
        <v>-3888.5945120616107</v>
      </c>
      <c r="D21" s="22">
        <f>'Resultado | Income Statement'!D48</f>
        <v>-22584.670580533693</v>
      </c>
      <c r="E21" s="22">
        <f>'Resultado | Income Statement'!E48</f>
        <v>-4185.4542886671334</v>
      </c>
      <c r="F21" s="22">
        <f>'Resultado | Income Statement'!F48</f>
        <v>15655.992686090374</v>
      </c>
      <c r="G21" s="22">
        <f>'Resultado | Income Statement'!G48</f>
        <v>15721.379099159996</v>
      </c>
      <c r="H21" s="22">
        <f>'Resultado | Income Statement'!H48</f>
        <v>12079.280440839984</v>
      </c>
      <c r="I21" s="22">
        <f>'Resultado | Income Statement'!I48</f>
        <v>-12943.648305223791</v>
      </c>
      <c r="J21" s="22">
        <f>'Resultado | Income Statement'!J48</f>
        <v>41241.330365032351</v>
      </c>
      <c r="K21" s="22">
        <f>'Resultado | Income Statement'!K48</f>
        <v>26574.786431891112</v>
      </c>
      <c r="L21" s="22">
        <f>'Resultado | Income Statement'!L48</f>
        <v>27079.361783136166</v>
      </c>
      <c r="M21" s="22">
        <f>'Resultado | Income Statement'!M48</f>
        <v>23495.569244259332</v>
      </c>
      <c r="N21" s="22">
        <f>'Resultado | Income Statement'!N48</f>
        <v>36616.970862730348</v>
      </c>
      <c r="O21" s="22">
        <f>'Resultado | Income Statement'!O48</f>
        <v>53619.31471949839</v>
      </c>
      <c r="P21" s="22">
        <f>'Resultado | Income Statement'!P48</f>
        <v>56122.607399540313</v>
      </c>
      <c r="Q21" s="22">
        <f>'Resultado | Income Statement'!Q48</f>
        <v>73584.141719798004</v>
      </c>
      <c r="R21" s="22">
        <f>'Resultado | Income Statement'!R48</f>
        <v>86656.076145244864</v>
      </c>
      <c r="S21" s="22">
        <f>'Resultado | Income Statement'!S48</f>
        <v>82386.021062112661</v>
      </c>
      <c r="T21" s="22">
        <f>'Resultado | Income Statement'!T48</f>
        <v>82800.743958633888</v>
      </c>
      <c r="U21" s="22">
        <f>'Resultado | Income Statement'!U48</f>
        <v>77174.043110000028</v>
      </c>
      <c r="V21" s="22">
        <f>'Resultado | Income Statement'!V48</f>
        <v>126362.71928000002</v>
      </c>
      <c r="W21" s="22">
        <f>'Resultado | Income Statement'!W48</f>
        <v>97426.965924999968</v>
      </c>
      <c r="X21" s="22">
        <f>'Resultado | Income Statement'!X48</f>
        <v>76191.821434999991</v>
      </c>
      <c r="Y21" s="22">
        <f>'Resultado | Income Statement'!Y48</f>
        <v>95720.891284999991</v>
      </c>
      <c r="Z21" s="22">
        <f>'Resultado | Income Statement'!Z48</f>
        <v>152945.42266000004</v>
      </c>
      <c r="AA21" s="22">
        <f>'Resultado | Income Statement'!AA48</f>
        <v>156269.69376499997</v>
      </c>
      <c r="AB21" s="22">
        <f>'Resultado | Income Statement'!AB48</f>
        <v>89959.685944999976</v>
      </c>
      <c r="AC21" s="22">
        <f>'Resultado | Income Statement'!AC48</f>
        <v>98800.158895</v>
      </c>
      <c r="AD21" s="22">
        <f>'Resultado | Income Statement'!AD48</f>
        <v>165460.27311500005</v>
      </c>
      <c r="AE21" s="22">
        <f>'Resultado | Income Statement'!AE48</f>
        <v>94747.44716500002</v>
      </c>
      <c r="AF21" s="22">
        <f>'Resultado | Income Statement'!AF48</f>
        <v>102833.53117000003</v>
      </c>
      <c r="AG21" s="22">
        <f>'Resultado | Income Statement'!AG48</f>
        <v>117064.51157499998</v>
      </c>
      <c r="AH21" s="22">
        <f>'Resultado | Income Statement'!AH48</f>
        <v>117373</v>
      </c>
      <c r="AI21" s="22">
        <f>'Resultado | Income Statement'!AI48</f>
        <v>120225.3835862829</v>
      </c>
      <c r="AJ21" s="22">
        <f>'Resultado | Income Statement'!AJ48</f>
        <v>140844.86267898846</v>
      </c>
      <c r="AK21" s="22">
        <f>'Resultado | Income Statement'!AK48</f>
        <v>107501.44022269694</v>
      </c>
      <c r="AL21" s="22">
        <f>'Resultado | Income Statement'!AL48</f>
        <v>189770.42807590315</v>
      </c>
      <c r="AM21" s="22">
        <f>'Resultado | Income Statement'!AM48</f>
        <v>109934.86283256984</v>
      </c>
      <c r="AN21" s="22">
        <f>'Resultado | Income Statement'!AN48</f>
        <v>132900.66071297292</v>
      </c>
      <c r="AO21" s="22">
        <f>'Resultado | Income Statement'!AO48</f>
        <v>97672.665507353537</v>
      </c>
      <c r="AP21" s="22">
        <f>'Resultado | Income Statement'!AP48</f>
        <v>195058.2459407431</v>
      </c>
      <c r="AQ21" s="22">
        <f>'Resultado | Income Statement'!AQ48</f>
        <v>110256.3278677667</v>
      </c>
      <c r="AR21" s="22">
        <f>'Resultado | Income Statement'!AR48</f>
        <v>140788.5038761718</v>
      </c>
      <c r="AS21" s="22">
        <f>'Resultado | Income Statement'!AS48</f>
        <v>92458.588421346445</v>
      </c>
      <c r="AT21" s="22">
        <f>'Resultado | Income Statement'!AT48</f>
        <v>157784.17852380819</v>
      </c>
      <c r="AU21" s="22">
        <f>'Resultado | Income Statement'!AU48</f>
        <v>109713.88582220994</v>
      </c>
      <c r="AV21" s="22">
        <f>'Resultado | Income Statement'!AV48</f>
        <v>154281.91141682505</v>
      </c>
      <c r="AW21" s="22">
        <f>'Resultado | Income Statement'!AW48</f>
        <v>136578.44744695138</v>
      </c>
      <c r="AX21" s="22">
        <f>'Resultado | Income Statement'!AX48</f>
        <v>205621.69030234902</v>
      </c>
      <c r="AY21" s="22">
        <f>'Resultado | Income Statement'!AY48</f>
        <v>135974.33151112543</v>
      </c>
      <c r="AZ21" s="22">
        <f>'Resultado | Income Statement'!AZ48</f>
        <v>179834.06656072073</v>
      </c>
      <c r="BA21" s="22">
        <f>'Resultado | Income Statement'!BA48</f>
        <v>165337.79201404238</v>
      </c>
      <c r="BB21" s="22">
        <f>'Resultado | Income Statement'!BB48</f>
        <v>233883.04851965629</v>
      </c>
      <c r="BC21" s="22">
        <f>'Resultado | Income Statement'!BC48</f>
        <v>150139.9238517778</v>
      </c>
      <c r="BD21" s="22">
        <f>'Resultado | Income Statement'!BD48</f>
        <v>182686.869599489</v>
      </c>
      <c r="BE21" s="22">
        <f>'Resultado | Income Statement'!BE48</f>
        <v>182961.5414395862</v>
      </c>
      <c r="BF21" s="22">
        <f>'Resultado | Income Statement'!BF48</f>
        <v>253170.56391368815</v>
      </c>
      <c r="BG21" s="22">
        <f>'Resultado | Income Statement'!BG48</f>
        <v>222994.90396500428</v>
      </c>
      <c r="BH21" s="22">
        <f>'Resultado | Income Statement'!BH48</f>
        <v>22129.583346336585</v>
      </c>
      <c r="BI21" s="22">
        <f>'Resultado | Income Statement'!BI48</f>
        <v>599162.88069439749</v>
      </c>
      <c r="BJ21" s="22">
        <f>'Resultado | Income Statement'!BJ48</f>
        <v>209290.96608157948</v>
      </c>
      <c r="BK21" s="22">
        <f>'Resultado | Income Statement'!BK48</f>
        <v>67380.673812304303</v>
      </c>
      <c r="BL21" s="22">
        <f>'Resultado | Income Statement'!BL48</f>
        <v>166660.0587213143</v>
      </c>
      <c r="BM21" s="22">
        <f>'Resultado | Income Statement'!BM48</f>
        <v>183179.07246072599</v>
      </c>
      <c r="BN21" s="22">
        <f>'Resultado | Income Statement'!BN48</f>
        <v>317450.11805429729</v>
      </c>
      <c r="BO21" s="22">
        <f>'Resultado | Income Statement'!BO48</f>
        <v>220540.3524619891</v>
      </c>
      <c r="BP21" s="22">
        <f>'Resultado | Income Statement'!BP48</f>
        <v>240896.93268464628</v>
      </c>
      <c r="BQ21" s="22">
        <f>'Resultado | Income Statement'!BQ48</f>
        <v>257464.96205808717</v>
      </c>
      <c r="BR21" s="22">
        <f>'Resultado | Income Statement'!BR48</f>
        <v>352076.32582693856</v>
      </c>
      <c r="BS21" s="22">
        <f>'Resultado | Income Statement'!BS48</f>
        <v>270911.33244011365</v>
      </c>
      <c r="BT21" s="22">
        <f>'Resultado | Income Statement'!BT48</f>
        <v>301697.74232952908</v>
      </c>
      <c r="BU21" s="22">
        <f>'Resultado | Income Statement'!BU48</f>
        <v>327757.08252002904</v>
      </c>
      <c r="BV21" s="22">
        <f>'Resultado | Income Statement'!BV48</f>
        <v>398786.45917440776</v>
      </c>
      <c r="BW21" s="22">
        <f>'Resultado | Income Statement'!BW48</f>
        <v>345577.32332636195</v>
      </c>
      <c r="BX21" s="22">
        <f>'Resultado | Income Statement'!BX48</f>
        <v>334918.62472155603</v>
      </c>
      <c r="BY21" s="22">
        <f>'Resultado | Income Statement'!BY48</f>
        <v>319207.55700985854</v>
      </c>
      <c r="BZ21" s="22">
        <f>'Resultado | Income Statement'!BZ48</f>
        <v>649347.27317919256</v>
      </c>
      <c r="CA21" s="22">
        <f>'Resultado | Income Statement'!CA48</f>
        <v>286508.23303623684</v>
      </c>
      <c r="CB21" s="22">
        <f>'Resultado | Income Statement'!CB48</f>
        <v>307163.42581526272</v>
      </c>
      <c r="CC21" s="22">
        <f>'Resultado | Income Statement'!CC48</f>
        <v>253194.36736183579</v>
      </c>
      <c r="CD21" s="22">
        <f>'Resultado | Income Statement'!CD48</f>
        <v>585743.04370460601</v>
      </c>
      <c r="CF21" s="22">
        <v>119378</v>
      </c>
      <c r="CG21" s="22">
        <v>200174</v>
      </c>
      <c r="CH21" s="22">
        <f t="shared" ref="CH21" si="76">SUM(K21:N21)</f>
        <v>113766.68832201695</v>
      </c>
      <c r="CI21" s="22">
        <f t="shared" ref="CI21" si="77">SUM(O21:R21)</f>
        <v>269982.13998408156</v>
      </c>
      <c r="CJ21" s="22">
        <f t="shared" ref="CJ21" si="78">SUM(S21:V21)</f>
        <v>368723.52741074661</v>
      </c>
      <c r="CK21" s="22">
        <f t="shared" ref="CK21" si="79">SUM(W21:Z21)</f>
        <v>422285.10130500002</v>
      </c>
      <c r="CL21" s="22">
        <f t="shared" ref="CL21" si="80">SUM(AA21:AD21)</f>
        <v>510489.81172</v>
      </c>
      <c r="CM21" s="22">
        <f t="shared" ref="CM21" si="81">SUM(AE21:AH21)</f>
        <v>432018.48991</v>
      </c>
      <c r="CN21" s="22">
        <f t="shared" ref="CN21" si="82">SUM(AI21:AL21)</f>
        <v>558342.11456387141</v>
      </c>
      <c r="CO21" s="22">
        <f t="shared" ref="CO21" si="83">SUM(AM21:AP21)</f>
        <v>535566.43499363936</v>
      </c>
      <c r="CP21" s="22">
        <f t="shared" ref="CP21" si="84">SUM(AQ21:AT21)</f>
        <v>501287.59868909314</v>
      </c>
      <c r="CQ21" s="22">
        <f t="shared" ref="CQ21" si="85">SUM(AU21:AX21)</f>
        <v>606195.93498833547</v>
      </c>
      <c r="CR21" s="22">
        <f t="shared" ref="CR21" si="86">SUM(AY21:BB21)</f>
        <v>715029.2386055449</v>
      </c>
      <c r="CS21" s="22">
        <f t="shared" ref="CS21" si="87">SUM(BC21:BF21)</f>
        <v>768958.89880454121</v>
      </c>
      <c r="CT21" s="22">
        <f t="shared" ref="CT21" si="88">SUM(BG21:BJ21)</f>
        <v>1053578.3340873178</v>
      </c>
      <c r="CU21" s="22">
        <f>SUM(BK21:BN21)</f>
        <v>734669.92304864188</v>
      </c>
      <c r="CV21" s="22">
        <f>SUM(BO21:BR21)</f>
        <v>1070978.5730316611</v>
      </c>
      <c r="CW21" s="22">
        <f>SUM(BS21:BV21)</f>
        <v>1299152.6164640794</v>
      </c>
      <c r="CX21" s="22">
        <f>SUM(BW21:BZ21)</f>
        <v>1649050.7782369691</v>
      </c>
      <c r="CY21" s="22">
        <f>SUM(CA21:CD21)</f>
        <v>1432609.0699179415</v>
      </c>
    </row>
    <row r="22" spans="2:104">
      <c r="B22" s="292" t="str">
        <f>IF(Portfolio!$CE$3=SOURCE!$A$1,SOURCE!D314,SOURCE!E314)</f>
        <v>FFO Ajustado/m²</v>
      </c>
      <c r="C22" s="323">
        <f t="shared" ref="C22" si="89">C21*$BK$4/C34</f>
        <v>-19.223168714270059</v>
      </c>
      <c r="D22" s="323">
        <f t="shared" ref="D22:N22" si="90">D21*$BK$4/D34</f>
        <v>-111.67210847645809</v>
      </c>
      <c r="E22" s="323">
        <f t="shared" si="90"/>
        <v>-20.697824138943783</v>
      </c>
      <c r="F22" s="323">
        <f t="shared" si="90"/>
        <v>75.804187052642121</v>
      </c>
      <c r="G22" s="323">
        <f t="shared" si="90"/>
        <v>72.561812121853421</v>
      </c>
      <c r="H22" s="323">
        <f t="shared" si="90"/>
        <v>57.282721006389913</v>
      </c>
      <c r="I22" s="323">
        <f t="shared" si="90"/>
        <v>-56.341031106034009</v>
      </c>
      <c r="J22" s="323">
        <f t="shared" si="90"/>
        <v>175.39451862763835</v>
      </c>
      <c r="K22" s="323">
        <f t="shared" si="90"/>
        <v>113.02379055333471</v>
      </c>
      <c r="L22" s="323">
        <f t="shared" si="90"/>
        <v>108.82813918119662</v>
      </c>
      <c r="M22" s="323">
        <f t="shared" si="90"/>
        <v>93.106978104841915</v>
      </c>
      <c r="N22" s="323">
        <f t="shared" si="90"/>
        <v>124.81967079178881</v>
      </c>
      <c r="O22" s="323">
        <f t="shared" ref="O22:BS22" si="91">O21*$BK$4/O34</f>
        <v>169.47867589810238</v>
      </c>
      <c r="P22" s="323">
        <f t="shared" si="91"/>
        <v>177.34636272080519</v>
      </c>
      <c r="Q22" s="323">
        <f t="shared" si="91"/>
        <v>230.60922822112673</v>
      </c>
      <c r="R22" s="323">
        <f t="shared" si="91"/>
        <v>261.96898315827781</v>
      </c>
      <c r="S22" s="323">
        <f t="shared" si="91"/>
        <v>247.82005370669006</v>
      </c>
      <c r="T22" s="323">
        <f t="shared" si="91"/>
        <v>248.96946181013791</v>
      </c>
      <c r="U22" s="323">
        <f t="shared" si="91"/>
        <v>227.44571304451955</v>
      </c>
      <c r="V22" s="323">
        <f t="shared" si="91"/>
        <v>354.07125275433702</v>
      </c>
      <c r="W22" s="323">
        <f t="shared" si="91"/>
        <v>272.78656668358525</v>
      </c>
      <c r="X22" s="323">
        <f t="shared" si="91"/>
        <v>213.31757859234301</v>
      </c>
      <c r="Y22" s="323">
        <f t="shared" si="91"/>
        <v>267.87796773443364</v>
      </c>
      <c r="Z22" s="323">
        <f t="shared" si="91"/>
        <v>398.54459413424206</v>
      </c>
      <c r="AA22" s="323">
        <f t="shared" si="91"/>
        <v>385.25590591715513</v>
      </c>
      <c r="AB22" s="323">
        <f t="shared" si="91"/>
        <v>221.67999622469708</v>
      </c>
      <c r="AC22" s="323">
        <f t="shared" si="91"/>
        <v>243.47216913713402</v>
      </c>
      <c r="AD22" s="323">
        <f t="shared" si="91"/>
        <v>348.5384833322841</v>
      </c>
      <c r="AE22" s="323">
        <f t="shared" si="91"/>
        <v>186.30279418168161</v>
      </c>
      <c r="AF22" s="323">
        <f t="shared" si="91"/>
        <v>202.06684034520035</v>
      </c>
      <c r="AG22" s="323">
        <f t="shared" si="91"/>
        <v>226.45384279117602</v>
      </c>
      <c r="AH22" s="323">
        <f t="shared" si="91"/>
        <v>193.16159387245517</v>
      </c>
      <c r="AI22" s="323">
        <f t="shared" si="91"/>
        <v>194.17103902367083</v>
      </c>
      <c r="AJ22" s="323">
        <f t="shared" si="91"/>
        <v>227.06278494801458</v>
      </c>
      <c r="AK22" s="323">
        <f t="shared" si="91"/>
        <v>172.7555667836786</v>
      </c>
      <c r="AL22" s="323">
        <f t="shared" si="91"/>
        <v>304.67445501470257</v>
      </c>
      <c r="AM22" s="323">
        <f t="shared" si="91"/>
        <v>174.51603871118394</v>
      </c>
      <c r="AN22" s="323">
        <f t="shared" si="91"/>
        <v>211.00726214810723</v>
      </c>
      <c r="AO22" s="323">
        <f t="shared" si="91"/>
        <v>154.95195178981032</v>
      </c>
      <c r="AP22" s="323">
        <f t="shared" si="91"/>
        <v>308.44334750589167</v>
      </c>
      <c r="AQ22" s="323">
        <f t="shared" si="91"/>
        <v>174.40611825632169</v>
      </c>
      <c r="AR22" s="323">
        <f t="shared" si="91"/>
        <v>221.95609992694085</v>
      </c>
      <c r="AS22" s="323">
        <f t="shared" si="91"/>
        <v>145.5515097360452</v>
      </c>
      <c r="AT22" s="323">
        <f t="shared" si="91"/>
        <v>242.1758203035152</v>
      </c>
      <c r="AU22" s="323">
        <f t="shared" si="91"/>
        <v>167.15863298405063</v>
      </c>
      <c r="AV22" s="323">
        <f t="shared" si="91"/>
        <v>235.09832074465734</v>
      </c>
      <c r="AW22" s="323">
        <f t="shared" si="91"/>
        <v>206.53184900552213</v>
      </c>
      <c r="AX22" s="323">
        <f t="shared" si="91"/>
        <v>297.56138280088544</v>
      </c>
      <c r="AY22" s="323">
        <f t="shared" si="91"/>
        <v>192.78898874930101</v>
      </c>
      <c r="AZ22" s="323">
        <f t="shared" si="91"/>
        <v>255.18788179760421</v>
      </c>
      <c r="BA22" s="323">
        <f t="shared" si="91"/>
        <v>234.39443954307848</v>
      </c>
      <c r="BB22" s="323">
        <f t="shared" si="91"/>
        <v>331.78314401296427</v>
      </c>
      <c r="BC22" s="323">
        <f t="shared" si="91"/>
        <v>213.4008110266912</v>
      </c>
      <c r="BD22" s="323">
        <f t="shared" si="91"/>
        <v>256.04775933775568</v>
      </c>
      <c r="BE22" s="323">
        <f t="shared" si="91"/>
        <v>256.26567117495</v>
      </c>
      <c r="BF22" s="323">
        <f t="shared" si="91"/>
        <v>353.91444993352752</v>
      </c>
      <c r="BG22" s="323">
        <f t="shared" si="91"/>
        <v>304.03769819781422</v>
      </c>
      <c r="BH22" s="323">
        <f t="shared" si="91"/>
        <v>30.156460933227439</v>
      </c>
      <c r="BI22" s="323">
        <f t="shared" si="91"/>
        <v>859.88938610811852</v>
      </c>
      <c r="BJ22" s="323">
        <f t="shared" si="91"/>
        <v>300.27837269634148</v>
      </c>
      <c r="BK22" s="323">
        <f t="shared" si="91"/>
        <v>96.585183959516996</v>
      </c>
      <c r="BL22" s="323">
        <f t="shared" si="91"/>
        <v>239.0134388114715</v>
      </c>
      <c r="BM22" s="323">
        <f t="shared" si="91"/>
        <v>262.78603671241757</v>
      </c>
      <c r="BN22" s="323">
        <f t="shared" si="91"/>
        <v>439.38862613633353</v>
      </c>
      <c r="BO22" s="323">
        <f t="shared" si="91"/>
        <v>300.24817068694995</v>
      </c>
      <c r="BP22" s="323">
        <f t="shared" si="91"/>
        <v>327.97703334258205</v>
      </c>
      <c r="BQ22" s="323">
        <f t="shared" si="91"/>
        <v>350.42647997730751</v>
      </c>
      <c r="BR22" s="323">
        <f t="shared" si="91"/>
        <v>479.33457298074234</v>
      </c>
      <c r="BS22" s="323">
        <f t="shared" si="91"/>
        <v>368.84332223335724</v>
      </c>
      <c r="BT22" s="323">
        <f t="shared" ref="BT22:BU22" si="92">BT21*$BK$4/BT34</f>
        <v>410.50159577938479</v>
      </c>
      <c r="BU22" s="323">
        <f t="shared" si="92"/>
        <v>445.29456524663129</v>
      </c>
      <c r="BV22" s="323">
        <f t="shared" ref="BV22:CA22" si="93">BV21*$BK$4/BV34</f>
        <v>539.61715556763534</v>
      </c>
      <c r="BW22" s="323">
        <f t="shared" si="93"/>
        <v>467.68417844448413</v>
      </c>
      <c r="BX22" s="323">
        <f t="shared" si="93"/>
        <v>451.84658891186365</v>
      </c>
      <c r="BY22" s="323">
        <f t="shared" si="93"/>
        <v>432.99499655439831</v>
      </c>
      <c r="BZ22" s="323">
        <f t="shared" si="93"/>
        <v>879.50602206676251</v>
      </c>
      <c r="CA22" s="323">
        <f t="shared" si="93"/>
        <v>385.53667098462449</v>
      </c>
      <c r="CB22" s="323">
        <f t="shared" ref="CB22:CC22" si="94">CB21*$BK$4/CB34</f>
        <v>413.07832471245433</v>
      </c>
      <c r="CC22" s="323">
        <f t="shared" si="94"/>
        <v>340.35951505560229</v>
      </c>
      <c r="CD22" s="323">
        <f t="shared" ref="CD22" si="95">CD21*$BK$4/CD34</f>
        <v>787.36510369301811</v>
      </c>
      <c r="CF22" s="301">
        <f t="shared" ref="CF22:CU22" si="96">CF21*$BN$4/CF34</f>
        <v>582.25773074722679</v>
      </c>
      <c r="CG22" s="301">
        <f t="shared" si="96"/>
        <v>854.16356398823223</v>
      </c>
      <c r="CH22" s="301">
        <f t="shared" si="96"/>
        <v>394.99060941802611</v>
      </c>
      <c r="CI22" s="301">
        <f t="shared" si="96"/>
        <v>831.90423091093112</v>
      </c>
      <c r="CJ22" s="301">
        <f t="shared" si="96"/>
        <v>1065.8675432085947</v>
      </c>
      <c r="CK22" s="301">
        <f t="shared" si="96"/>
        <v>1065.408653217956</v>
      </c>
      <c r="CL22" s="301">
        <f t="shared" si="96"/>
        <v>1027.5293379729771</v>
      </c>
      <c r="CM22" s="301">
        <f t="shared" si="96"/>
        <v>819.47303960721774</v>
      </c>
      <c r="CN22" s="301">
        <f t="shared" si="96"/>
        <v>898.43128055342504</v>
      </c>
      <c r="CO22" s="301">
        <f t="shared" si="96"/>
        <v>849.21505864823064</v>
      </c>
      <c r="CP22" s="301">
        <f t="shared" si="96"/>
        <v>771.02029907956683</v>
      </c>
      <c r="CQ22" s="301">
        <f t="shared" si="96"/>
        <v>883.33509188962796</v>
      </c>
      <c r="CR22" s="301">
        <f t="shared" si="96"/>
        <v>1014.1093761161026</v>
      </c>
      <c r="CS22" s="301">
        <f t="shared" si="96"/>
        <v>1075.8090524332044</v>
      </c>
      <c r="CT22" s="301">
        <f t="shared" si="96"/>
        <v>1512.1498834393763</v>
      </c>
      <c r="CU22" s="301">
        <f t="shared" si="96"/>
        <v>1000.3539106401842</v>
      </c>
      <c r="CV22" s="301">
        <f>CV21*$BK$4/CV34</f>
        <v>1457.9817034056598</v>
      </c>
      <c r="CW22" s="301">
        <f>CW21*$BK$4/CW34</f>
        <v>1760.5834316052556</v>
      </c>
      <c r="CX22" s="301">
        <f>CX21*$BK$4/CX34</f>
        <v>2249.3722806614637</v>
      </c>
      <c r="CY22" s="301">
        <f>CY21*$BK$4/CY34</f>
        <v>1930.3622078076794</v>
      </c>
    </row>
    <row r="23" spans="2:104">
      <c r="B23" s="292" t="str">
        <f>IF(Portfolio!$CE$3=SOURCE!$A$1,SOURCE!D315,SOURCE!E315)</f>
        <v>Total de ações emitidas (milhões)</v>
      </c>
      <c r="C23" s="379"/>
      <c r="D23" s="379"/>
      <c r="E23" s="379"/>
      <c r="F23" s="379"/>
      <c r="G23" s="379"/>
      <c r="H23" s="379"/>
      <c r="I23" s="379">
        <v>443.398323</v>
      </c>
      <c r="J23" s="379">
        <v>443.398323</v>
      </c>
      <c r="K23" s="379">
        <v>443.398323</v>
      </c>
      <c r="L23" s="379">
        <v>443.398323</v>
      </c>
      <c r="M23" s="379">
        <v>443.398323</v>
      </c>
      <c r="N23" s="379">
        <v>443.398323</v>
      </c>
      <c r="O23" s="379">
        <v>443.398323</v>
      </c>
      <c r="P23" s="379">
        <v>443.398323</v>
      </c>
      <c r="Q23" s="379">
        <v>521.398323</v>
      </c>
      <c r="R23" s="379">
        <v>533.09832299999994</v>
      </c>
      <c r="S23" s="379">
        <v>537.59164199999998</v>
      </c>
      <c r="T23" s="379">
        <v>537.59164199999998</v>
      </c>
      <c r="U23" s="379">
        <v>537.59164199999998</v>
      </c>
      <c r="V23" s="379">
        <v>537.59164199999998</v>
      </c>
      <c r="W23" s="379">
        <v>537.59164199999998</v>
      </c>
      <c r="X23" s="379">
        <v>537.59164199999998</v>
      </c>
      <c r="Y23" s="379">
        <v>537.59164199999998</v>
      </c>
      <c r="Z23" s="379">
        <v>537.59164199999998</v>
      </c>
      <c r="AA23" s="379">
        <v>537.59164199999998</v>
      </c>
      <c r="AB23" s="379">
        <v>537.59164199999998</v>
      </c>
      <c r="AC23" s="379">
        <v>537.59164199999998</v>
      </c>
      <c r="AD23" s="379">
        <v>537.59164199999998</v>
      </c>
      <c r="AE23" s="379">
        <v>569.99164199999996</v>
      </c>
      <c r="AF23" s="379">
        <v>569.99164199999996</v>
      </c>
      <c r="AG23" s="379">
        <v>569.99164199999996</v>
      </c>
      <c r="AH23" s="379">
        <v>569.99164199999996</v>
      </c>
      <c r="AI23" s="379">
        <v>569.99164199999996</v>
      </c>
      <c r="AJ23" s="379">
        <v>569.99164199999996</v>
      </c>
      <c r="AK23" s="379">
        <v>569.99164199999996</v>
      </c>
      <c r="AL23" s="379">
        <v>569.99164199999996</v>
      </c>
      <c r="AM23" s="379">
        <v>569.99164199999996</v>
      </c>
      <c r="AN23" s="379">
        <v>569.99164199999996</v>
      </c>
      <c r="AO23" s="379">
        <v>569.99164199999996</v>
      </c>
      <c r="AP23" s="379">
        <v>569.99164199999996</v>
      </c>
      <c r="AQ23" s="379">
        <v>569.99164199999996</v>
      </c>
      <c r="AR23" s="379">
        <v>569.99164199999996</v>
      </c>
      <c r="AS23" s="379">
        <v>569.99164199999996</v>
      </c>
      <c r="AT23" s="379">
        <v>569.99164199999996</v>
      </c>
      <c r="AU23" s="379">
        <v>600.76087500000006</v>
      </c>
      <c r="AV23" s="379">
        <v>600.76087500000006</v>
      </c>
      <c r="AW23" s="379">
        <v>600.76087500000006</v>
      </c>
      <c r="AX23" s="379">
        <v>600.76087500000006</v>
      </c>
      <c r="AY23" s="379">
        <v>600.76087500000006</v>
      </c>
      <c r="AZ23" s="379">
        <v>600.76087500000006</v>
      </c>
      <c r="BA23" s="379">
        <v>600.76087500000006</v>
      </c>
      <c r="BB23" s="379">
        <v>600.76087500000006</v>
      </c>
      <c r="BC23" s="379">
        <v>600.76087500000006</v>
      </c>
      <c r="BD23" s="379">
        <v>600.76087500000006</v>
      </c>
      <c r="BE23" s="379">
        <v>600.76087500000006</v>
      </c>
      <c r="BF23" s="379">
        <v>600.76087500000006</v>
      </c>
      <c r="BG23" s="379">
        <v>600.76087500000006</v>
      </c>
      <c r="BH23" s="379">
        <v>600.76087500000006</v>
      </c>
      <c r="BI23" s="379">
        <v>600.76087500000006</v>
      </c>
      <c r="BJ23" s="379">
        <v>600.76087500000006</v>
      </c>
      <c r="BK23" s="379">
        <v>600.76087500000006</v>
      </c>
      <c r="BL23" s="379">
        <v>600.76087500000006</v>
      </c>
      <c r="BM23" s="379">
        <v>600.76087500000006</v>
      </c>
      <c r="BN23" s="379">
        <v>600.76087500000006</v>
      </c>
      <c r="BO23" s="379">
        <v>600.76087500000006</v>
      </c>
      <c r="BP23" s="379">
        <v>600.76087500000006</v>
      </c>
      <c r="BQ23" s="379">
        <v>600.76087500000006</v>
      </c>
      <c r="BR23" s="379">
        <v>600.76087500000006</v>
      </c>
      <c r="BS23" s="379">
        <v>600.76087500000006</v>
      </c>
      <c r="BT23" s="379">
        <v>600.76087500000006</v>
      </c>
      <c r="BU23" s="379">
        <v>600.76087500000006</v>
      </c>
      <c r="BV23" s="379">
        <v>600.76087500000006</v>
      </c>
      <c r="BW23" s="379">
        <v>600.76087500000006</v>
      </c>
      <c r="BX23" s="379">
        <v>600.76087500000006</v>
      </c>
      <c r="BY23" s="379">
        <v>578.16370099999995</v>
      </c>
      <c r="BZ23" s="379">
        <v>519.16370099999995</v>
      </c>
      <c r="CA23" s="379">
        <v>513.16370099999995</v>
      </c>
      <c r="CB23" s="379">
        <v>513.16370099999995</v>
      </c>
      <c r="CC23" s="379">
        <v>513.16370099999995</v>
      </c>
      <c r="CD23" s="379">
        <v>513.16370099999995</v>
      </c>
      <c r="CE23" s="379"/>
      <c r="CF23" s="379">
        <f>F23</f>
        <v>0</v>
      </c>
      <c r="CG23" s="379">
        <f>J23</f>
        <v>443.398323</v>
      </c>
      <c r="CH23" s="379">
        <f>N23</f>
        <v>443.398323</v>
      </c>
      <c r="CI23" s="379">
        <f>R23</f>
        <v>533.09832299999994</v>
      </c>
      <c r="CJ23" s="379">
        <f>V23</f>
        <v>537.59164199999998</v>
      </c>
      <c r="CK23" s="379">
        <f>Z23</f>
        <v>537.59164199999998</v>
      </c>
      <c r="CL23" s="379">
        <f>AD23</f>
        <v>537.59164199999998</v>
      </c>
      <c r="CM23" s="379">
        <f>AH23</f>
        <v>569.99164199999996</v>
      </c>
      <c r="CN23" s="379">
        <f>AL23</f>
        <v>569.99164199999996</v>
      </c>
      <c r="CO23" s="379">
        <f>AP23</f>
        <v>569.99164199999996</v>
      </c>
      <c r="CP23" s="379">
        <f>AT23</f>
        <v>569.99164199999996</v>
      </c>
      <c r="CQ23" s="379">
        <f>AX23</f>
        <v>600.76087500000006</v>
      </c>
      <c r="CR23" s="379">
        <f>BB23</f>
        <v>600.76087500000006</v>
      </c>
      <c r="CS23" s="379">
        <f>BF23</f>
        <v>600.76087500000006</v>
      </c>
      <c r="CT23" s="379">
        <f>BJ23</f>
        <v>600.76087500000006</v>
      </c>
      <c r="CU23" s="379">
        <f>BN23</f>
        <v>600.76087500000006</v>
      </c>
      <c r="CV23" s="379">
        <f>BR23</f>
        <v>600.76087500000006</v>
      </c>
      <c r="CW23" s="379">
        <f>BV23</f>
        <v>600.76087500000006</v>
      </c>
      <c r="CX23" s="379">
        <f>BZ23</f>
        <v>519.16370099999995</v>
      </c>
      <c r="CY23" s="379">
        <f>CD23</f>
        <v>513.16370099999995</v>
      </c>
    </row>
    <row r="24" spans="2:104">
      <c r="B24" s="292" t="str">
        <f>IF(Portfolio!$CE$3=SOURCE!$A$1,SOURCE!D316,SOURCE!E316)</f>
        <v>Ações mantidas em Tesouraria (milhões)</v>
      </c>
      <c r="C24" s="379"/>
      <c r="D24" s="379"/>
      <c r="E24" s="379"/>
      <c r="F24" s="379"/>
      <c r="G24" s="379"/>
      <c r="H24" s="379"/>
      <c r="I24" s="379">
        <v>0</v>
      </c>
      <c r="J24" s="379">
        <v>0</v>
      </c>
      <c r="K24" s="379">
        <v>0</v>
      </c>
      <c r="L24" s="379">
        <v>0</v>
      </c>
      <c r="M24" s="379">
        <v>0</v>
      </c>
      <c r="N24" s="379">
        <v>4.419E-2</v>
      </c>
      <c r="O24" s="379">
        <v>1.02</v>
      </c>
      <c r="P24" s="379">
        <v>1.02</v>
      </c>
      <c r="Q24" s="379">
        <v>1.02</v>
      </c>
      <c r="R24" s="379">
        <v>1.02</v>
      </c>
      <c r="S24" s="379">
        <v>1.02</v>
      </c>
      <c r="T24" s="379">
        <v>0.405858</v>
      </c>
      <c r="U24" s="379">
        <v>0.74215799999999998</v>
      </c>
      <c r="V24" s="379">
        <v>3.154128</v>
      </c>
      <c r="W24" s="379">
        <v>3.620028</v>
      </c>
      <c r="X24" s="379">
        <v>2.8986450000000001</v>
      </c>
      <c r="Y24" s="379">
        <v>3.619545</v>
      </c>
      <c r="Z24" s="379">
        <v>3.3738030000000001</v>
      </c>
      <c r="AA24" s="379">
        <v>3.3000210000000001</v>
      </c>
      <c r="AB24" s="379">
        <v>2.3311860000000002</v>
      </c>
      <c r="AC24" s="379">
        <v>2.2252350000000001</v>
      </c>
      <c r="AD24" s="379">
        <v>2.6542349999999999</v>
      </c>
      <c r="AE24" s="379">
        <v>3.1678350000000002</v>
      </c>
      <c r="AF24" s="379">
        <v>3.4028909999999999</v>
      </c>
      <c r="AG24" s="379">
        <v>6.1013820000000001</v>
      </c>
      <c r="AH24" s="379">
        <v>7.2890819999999996</v>
      </c>
      <c r="AI24" s="379">
        <v>7.6790820000000002</v>
      </c>
      <c r="AJ24" s="379">
        <v>7.5789090000000003</v>
      </c>
      <c r="AK24" s="379">
        <v>4.650474</v>
      </c>
      <c r="AL24" s="379">
        <v>5.4304740000000002</v>
      </c>
      <c r="AM24" s="379">
        <v>4.511082</v>
      </c>
      <c r="AN24" s="379">
        <v>4.0383599999999999</v>
      </c>
      <c r="AO24" s="379">
        <v>6.5283600000000002</v>
      </c>
      <c r="AP24" s="379">
        <v>6.5283600000000002</v>
      </c>
      <c r="AQ24" s="379">
        <v>6.132981</v>
      </c>
      <c r="AR24" s="379">
        <v>5.4455070000000001</v>
      </c>
      <c r="AS24" s="379">
        <v>3.941592</v>
      </c>
      <c r="AT24" s="379">
        <v>3.9020790000000001</v>
      </c>
      <c r="AU24" s="379">
        <v>3.5463450000000001</v>
      </c>
      <c r="AV24" s="379">
        <v>2.9970780000000001</v>
      </c>
      <c r="AW24" s="379">
        <v>2.408013</v>
      </c>
      <c r="AX24" s="379">
        <v>3.0241829999999998</v>
      </c>
      <c r="AY24" s="379">
        <v>3.3637830000000002</v>
      </c>
      <c r="AZ24" s="379">
        <v>4.8637829999999997</v>
      </c>
      <c r="BA24" s="379">
        <v>6.3637829999999997</v>
      </c>
      <c r="BB24" s="379">
        <v>6.3637829999999997</v>
      </c>
      <c r="BC24" s="379">
        <v>6.2206159999999997</v>
      </c>
      <c r="BD24" s="379">
        <v>4.8278129999999999</v>
      </c>
      <c r="BE24" s="379">
        <v>4.5069030000000003</v>
      </c>
      <c r="BF24" s="379">
        <v>4.2909030000000001</v>
      </c>
      <c r="BG24" s="379">
        <v>2.7909030000000001</v>
      </c>
      <c r="BH24" s="379">
        <v>2.7909030000000001</v>
      </c>
      <c r="BI24" s="379">
        <v>4.2178449999999996</v>
      </c>
      <c r="BJ24" s="379">
        <v>7.322845</v>
      </c>
      <c r="BK24" s="379">
        <v>7.6728449999999997</v>
      </c>
      <c r="BL24" s="379">
        <v>7.6728449999999997</v>
      </c>
      <c r="BM24" s="379">
        <v>8.284224</v>
      </c>
      <c r="BN24" s="379">
        <v>9.4601009999999999</v>
      </c>
      <c r="BO24" s="379">
        <v>12.758101</v>
      </c>
      <c r="BP24" s="379">
        <v>14.208100999999999</v>
      </c>
      <c r="BQ24" s="379">
        <v>14.944386</v>
      </c>
      <c r="BR24" s="379">
        <v>15.478895</v>
      </c>
      <c r="BS24" s="379">
        <v>15.478895</v>
      </c>
      <c r="BT24" s="379">
        <v>16.478895000000001</v>
      </c>
      <c r="BU24" s="379">
        <v>18.541391999999998</v>
      </c>
      <c r="BV24" s="379">
        <v>18.713709999999999</v>
      </c>
      <c r="BW24" s="379">
        <v>19.478024000000001</v>
      </c>
      <c r="BX24" s="379">
        <v>23.034924</v>
      </c>
      <c r="BY24" s="379">
        <v>0.4</v>
      </c>
      <c r="BZ24" s="379">
        <v>30.485455000000002</v>
      </c>
      <c r="CA24" s="379">
        <v>24.615599</v>
      </c>
      <c r="CB24" s="379">
        <v>24.615599</v>
      </c>
      <c r="CC24" s="379">
        <v>24.561222000000001</v>
      </c>
      <c r="CD24" s="379">
        <v>23.835034</v>
      </c>
      <c r="CE24" s="379"/>
      <c r="CF24" s="379">
        <f>F24</f>
        <v>0</v>
      </c>
      <c r="CG24" s="379">
        <f>J24</f>
        <v>0</v>
      </c>
      <c r="CH24" s="379">
        <f>N24</f>
        <v>4.419E-2</v>
      </c>
      <c r="CI24" s="379">
        <f>R24</f>
        <v>1.02</v>
      </c>
      <c r="CJ24" s="379">
        <f>V24</f>
        <v>3.154128</v>
      </c>
      <c r="CK24" s="379">
        <f>Z24</f>
        <v>3.3738030000000001</v>
      </c>
      <c r="CL24" s="379">
        <f>AD24</f>
        <v>2.6542349999999999</v>
      </c>
      <c r="CM24" s="379">
        <f>AH24</f>
        <v>7.2890819999999996</v>
      </c>
      <c r="CN24" s="379">
        <f>AL24</f>
        <v>5.4304740000000002</v>
      </c>
      <c r="CO24" s="379">
        <f>AP24</f>
        <v>6.5283600000000002</v>
      </c>
      <c r="CP24" s="379">
        <f>AT24</f>
        <v>3.9020790000000001</v>
      </c>
      <c r="CQ24" s="379">
        <f>AX24</f>
        <v>3.0241829999999998</v>
      </c>
      <c r="CR24" s="379">
        <f>BB24</f>
        <v>6.3637829999999997</v>
      </c>
      <c r="CS24" s="379">
        <f>BF24</f>
        <v>4.2909030000000001</v>
      </c>
      <c r="CT24" s="379">
        <f>BJ24</f>
        <v>7.322845</v>
      </c>
      <c r="CU24" s="379">
        <f>BN24</f>
        <v>9.4601009999999999</v>
      </c>
      <c r="CV24" s="379">
        <f>BR24</f>
        <v>15.478895</v>
      </c>
      <c r="CW24" s="379">
        <f>BV24</f>
        <v>18.713709999999999</v>
      </c>
      <c r="CX24" s="379">
        <f>BZ24</f>
        <v>30.485455000000002</v>
      </c>
      <c r="CY24" s="379">
        <f t="shared" ref="CY24:CY25" si="97">CD24</f>
        <v>23.835034</v>
      </c>
    </row>
    <row r="25" spans="2:104">
      <c r="B25" s="292" t="str">
        <f>IF(Portfolio!$CE$3=SOURCE!$A$1,SOURCE!D317,SOURCE!E317)</f>
        <v>Ações em circulação (milhões)</v>
      </c>
      <c r="C25" s="379"/>
      <c r="D25" s="379"/>
      <c r="E25" s="379"/>
      <c r="F25" s="379"/>
      <c r="G25" s="379"/>
      <c r="H25" s="379"/>
      <c r="I25" s="379">
        <f>I23-I24</f>
        <v>443.398323</v>
      </c>
      <c r="J25" s="379">
        <f t="shared" ref="J25:BU25" si="98">J23-J24</f>
        <v>443.398323</v>
      </c>
      <c r="K25" s="379">
        <f t="shared" si="98"/>
        <v>443.398323</v>
      </c>
      <c r="L25" s="379">
        <f t="shared" si="98"/>
        <v>443.398323</v>
      </c>
      <c r="M25" s="379">
        <f>M23-M24</f>
        <v>443.398323</v>
      </c>
      <c r="N25" s="379">
        <f t="shared" si="98"/>
        <v>443.35413299999999</v>
      </c>
      <c r="O25" s="379">
        <f t="shared" si="98"/>
        <v>442.37832300000002</v>
      </c>
      <c r="P25" s="379">
        <f t="shared" si="98"/>
        <v>442.37832300000002</v>
      </c>
      <c r="Q25" s="379">
        <f t="shared" si="98"/>
        <v>520.37832300000002</v>
      </c>
      <c r="R25" s="379">
        <f t="shared" si="98"/>
        <v>532.07832299999995</v>
      </c>
      <c r="S25" s="379">
        <f t="shared" si="98"/>
        <v>536.571642</v>
      </c>
      <c r="T25" s="379">
        <f t="shared" si="98"/>
        <v>537.18578400000001</v>
      </c>
      <c r="U25" s="379">
        <f t="shared" si="98"/>
        <v>536.84948399999996</v>
      </c>
      <c r="V25" s="379">
        <f t="shared" si="98"/>
        <v>534.43751399999996</v>
      </c>
      <c r="W25" s="379">
        <f t="shared" si="98"/>
        <v>533.97161399999993</v>
      </c>
      <c r="X25" s="379">
        <f t="shared" si="98"/>
        <v>534.69299699999999</v>
      </c>
      <c r="Y25" s="379">
        <f t="shared" si="98"/>
        <v>533.97209699999996</v>
      </c>
      <c r="Z25" s="379">
        <f t="shared" si="98"/>
        <v>534.21783900000003</v>
      </c>
      <c r="AA25" s="379">
        <f t="shared" si="98"/>
        <v>534.29162099999996</v>
      </c>
      <c r="AB25" s="379">
        <f t="shared" si="98"/>
        <v>535.26045599999998</v>
      </c>
      <c r="AC25" s="379">
        <f t="shared" si="98"/>
        <v>535.36640699999998</v>
      </c>
      <c r="AD25" s="379">
        <f t="shared" si="98"/>
        <v>534.93740700000001</v>
      </c>
      <c r="AE25" s="379">
        <f t="shared" si="98"/>
        <v>566.82380699999999</v>
      </c>
      <c r="AF25" s="379">
        <f t="shared" si="98"/>
        <v>566.588751</v>
      </c>
      <c r="AG25" s="379">
        <f t="shared" si="98"/>
        <v>563.89026000000001</v>
      </c>
      <c r="AH25" s="379">
        <f t="shared" si="98"/>
        <v>562.70255999999995</v>
      </c>
      <c r="AI25" s="379">
        <f t="shared" si="98"/>
        <v>562.31255999999996</v>
      </c>
      <c r="AJ25" s="379">
        <f t="shared" si="98"/>
        <v>562.412733</v>
      </c>
      <c r="AK25" s="379">
        <f t="shared" si="98"/>
        <v>565.34116799999993</v>
      </c>
      <c r="AL25" s="379">
        <f t="shared" si="98"/>
        <v>564.56116799999995</v>
      </c>
      <c r="AM25" s="379">
        <f t="shared" si="98"/>
        <v>565.48055999999997</v>
      </c>
      <c r="AN25" s="379">
        <f t="shared" si="98"/>
        <v>565.95328199999994</v>
      </c>
      <c r="AO25" s="379">
        <f t="shared" si="98"/>
        <v>563.46328199999994</v>
      </c>
      <c r="AP25" s="379">
        <f t="shared" si="98"/>
        <v>563.46328199999994</v>
      </c>
      <c r="AQ25" s="379">
        <f t="shared" si="98"/>
        <v>563.85866099999998</v>
      </c>
      <c r="AR25" s="379">
        <f t="shared" si="98"/>
        <v>564.54613499999994</v>
      </c>
      <c r="AS25" s="379">
        <f t="shared" si="98"/>
        <v>566.05004999999994</v>
      </c>
      <c r="AT25" s="379">
        <f t="shared" si="98"/>
        <v>566.089563</v>
      </c>
      <c r="AU25" s="379">
        <f t="shared" si="98"/>
        <v>597.21453000000008</v>
      </c>
      <c r="AV25" s="379">
        <f t="shared" si="98"/>
        <v>597.76379700000007</v>
      </c>
      <c r="AW25" s="379">
        <f t="shared" si="98"/>
        <v>598.35286200000007</v>
      </c>
      <c r="AX25" s="379">
        <f t="shared" si="98"/>
        <v>597.73669200000006</v>
      </c>
      <c r="AY25" s="379">
        <f t="shared" si="98"/>
        <v>597.39709200000004</v>
      </c>
      <c r="AZ25" s="379">
        <f>AZ23-AZ24</f>
        <v>595.89709200000004</v>
      </c>
      <c r="BA25" s="379">
        <f>BA23-BA24</f>
        <v>594.39709200000004</v>
      </c>
      <c r="BB25" s="379">
        <f t="shared" si="98"/>
        <v>594.39709200000004</v>
      </c>
      <c r="BC25" s="379">
        <f t="shared" si="98"/>
        <v>594.54025900000011</v>
      </c>
      <c r="BD25" s="379">
        <f t="shared" si="98"/>
        <v>595.93306200000006</v>
      </c>
      <c r="BE25" s="379">
        <f t="shared" si="98"/>
        <v>596.25397200000009</v>
      </c>
      <c r="BF25" s="379">
        <f t="shared" si="98"/>
        <v>596.4699720000001</v>
      </c>
      <c r="BG25" s="379">
        <f t="shared" si="98"/>
        <v>597.9699720000001</v>
      </c>
      <c r="BH25" s="379">
        <f t="shared" si="98"/>
        <v>597.9699720000001</v>
      </c>
      <c r="BI25" s="379">
        <f t="shared" si="98"/>
        <v>596.54303000000004</v>
      </c>
      <c r="BJ25" s="379">
        <f t="shared" si="98"/>
        <v>593.43803000000003</v>
      </c>
      <c r="BK25" s="379">
        <f t="shared" si="98"/>
        <v>593.08803</v>
      </c>
      <c r="BL25" s="379">
        <f t="shared" si="98"/>
        <v>593.08803</v>
      </c>
      <c r="BM25" s="379">
        <f t="shared" si="98"/>
        <v>592.47665100000006</v>
      </c>
      <c r="BN25" s="379">
        <f t="shared" si="98"/>
        <v>591.30077400000005</v>
      </c>
      <c r="BO25" s="379">
        <f t="shared" si="98"/>
        <v>588.00277400000004</v>
      </c>
      <c r="BP25" s="379">
        <f t="shared" si="98"/>
        <v>586.552774</v>
      </c>
      <c r="BQ25" s="379">
        <f t="shared" si="98"/>
        <v>585.81648900000005</v>
      </c>
      <c r="BR25" s="379">
        <f t="shared" si="98"/>
        <v>585.28198000000009</v>
      </c>
      <c r="BS25" s="379">
        <f t="shared" si="98"/>
        <v>585.28198000000009</v>
      </c>
      <c r="BT25" s="379">
        <f t="shared" si="98"/>
        <v>584.28198000000009</v>
      </c>
      <c r="BU25" s="379">
        <f t="shared" si="98"/>
        <v>582.21948300000008</v>
      </c>
      <c r="BV25" s="379">
        <f t="shared" ref="BV25:BZ25" si="99">BV23-BV24</f>
        <v>582.04716500000006</v>
      </c>
      <c r="BW25" s="379">
        <f t="shared" si="99"/>
        <v>581.28285100000005</v>
      </c>
      <c r="BX25" s="379">
        <f t="shared" si="99"/>
        <v>577.72595100000001</v>
      </c>
      <c r="BY25" s="379">
        <f t="shared" si="99"/>
        <v>577.76370099999997</v>
      </c>
      <c r="BZ25" s="379">
        <f t="shared" si="99"/>
        <v>488.67824599999994</v>
      </c>
      <c r="CA25" s="379">
        <f>CA23-CA24</f>
        <v>488.54810199999997</v>
      </c>
      <c r="CB25" s="379">
        <f>CB23-CB24</f>
        <v>488.54810199999997</v>
      </c>
      <c r="CC25" s="379">
        <f>CC23-CC24</f>
        <v>488.60247899999996</v>
      </c>
      <c r="CD25" s="379">
        <f>CD23-CD24</f>
        <v>489.32866699999994</v>
      </c>
      <c r="CF25" s="379">
        <f>F25</f>
        <v>0</v>
      </c>
      <c r="CG25" s="379">
        <f>J25</f>
        <v>443.398323</v>
      </c>
      <c r="CH25" s="379">
        <f>N25</f>
        <v>443.35413299999999</v>
      </c>
      <c r="CI25" s="379">
        <f>R25</f>
        <v>532.07832299999995</v>
      </c>
      <c r="CJ25" s="379">
        <f>V25</f>
        <v>534.43751399999996</v>
      </c>
      <c r="CK25" s="379">
        <f>Z25</f>
        <v>534.21783900000003</v>
      </c>
      <c r="CL25" s="379">
        <f>AD25</f>
        <v>534.93740700000001</v>
      </c>
      <c r="CM25" s="379">
        <f>AH25</f>
        <v>562.70255999999995</v>
      </c>
      <c r="CN25" s="379">
        <f>AL25</f>
        <v>564.56116799999995</v>
      </c>
      <c r="CO25" s="379">
        <f>AP25</f>
        <v>563.46328199999994</v>
      </c>
      <c r="CP25" s="379">
        <f>AT25</f>
        <v>566.089563</v>
      </c>
      <c r="CQ25" s="379">
        <f>AX25</f>
        <v>597.73669200000006</v>
      </c>
      <c r="CR25" s="379">
        <f>BB25</f>
        <v>594.39709200000004</v>
      </c>
      <c r="CS25" s="379">
        <f>BF25</f>
        <v>596.4699720000001</v>
      </c>
      <c r="CT25" s="379">
        <f>BJ25</f>
        <v>593.43803000000003</v>
      </c>
      <c r="CU25" s="379">
        <f>BN25</f>
        <v>591.30077400000005</v>
      </c>
      <c r="CV25" s="379">
        <f>BR25</f>
        <v>585.28198000000009</v>
      </c>
      <c r="CW25" s="379">
        <f>BV25</f>
        <v>582.04716500000006</v>
      </c>
      <c r="CX25" s="379">
        <f>BZ25</f>
        <v>488.67824599999994</v>
      </c>
      <c r="CY25" s="379">
        <f t="shared" si="97"/>
        <v>489.32866699999994</v>
      </c>
    </row>
    <row r="26" spans="2:104">
      <c r="B26" s="298" t="str">
        <f>IF(Portfolio!$CE$3=SOURCE!$A$1,SOURCE!D318,SOURCE!E318)</f>
        <v>Operacional (100%)</v>
      </c>
      <c r="C26" s="299" t="str">
        <f t="shared" ref="C26:AH26" si="100">C6</f>
        <v>1T06</v>
      </c>
      <c r="D26" s="299" t="str">
        <f t="shared" si="100"/>
        <v>2T06</v>
      </c>
      <c r="E26" s="299" t="str">
        <f t="shared" si="100"/>
        <v>3T06</v>
      </c>
      <c r="F26" s="299" t="str">
        <f t="shared" si="100"/>
        <v>4T06</v>
      </c>
      <c r="G26" s="299" t="str">
        <f t="shared" si="100"/>
        <v>1T07</v>
      </c>
      <c r="H26" s="299" t="str">
        <f t="shared" si="100"/>
        <v>2T07</v>
      </c>
      <c r="I26" s="299" t="str">
        <f t="shared" si="100"/>
        <v>3T07</v>
      </c>
      <c r="J26" s="299" t="str">
        <f t="shared" si="100"/>
        <v>4T07</v>
      </c>
      <c r="K26" s="299" t="str">
        <f t="shared" si="100"/>
        <v>1T08</v>
      </c>
      <c r="L26" s="299" t="str">
        <f t="shared" si="100"/>
        <v>2T08</v>
      </c>
      <c r="M26" s="299" t="str">
        <f t="shared" si="100"/>
        <v>3T08</v>
      </c>
      <c r="N26" s="299" t="str">
        <f t="shared" si="100"/>
        <v>4T08</v>
      </c>
      <c r="O26" s="299" t="str">
        <f t="shared" si="100"/>
        <v>1T09</v>
      </c>
      <c r="P26" s="299" t="str">
        <f t="shared" si="100"/>
        <v>2T09</v>
      </c>
      <c r="Q26" s="299" t="str">
        <f t="shared" si="100"/>
        <v>3T09</v>
      </c>
      <c r="R26" s="299" t="str">
        <f t="shared" si="100"/>
        <v>4T09</v>
      </c>
      <c r="S26" s="299" t="str">
        <f t="shared" si="100"/>
        <v>1T10</v>
      </c>
      <c r="T26" s="299" t="str">
        <f t="shared" si="100"/>
        <v>2T10</v>
      </c>
      <c r="U26" s="299" t="str">
        <f t="shared" si="100"/>
        <v>3T10</v>
      </c>
      <c r="V26" s="299" t="str">
        <f t="shared" si="100"/>
        <v>4T10</v>
      </c>
      <c r="W26" s="299" t="str">
        <f t="shared" si="100"/>
        <v>1T11</v>
      </c>
      <c r="X26" s="299" t="str">
        <f t="shared" si="100"/>
        <v>2T11</v>
      </c>
      <c r="Y26" s="299" t="str">
        <f t="shared" si="100"/>
        <v>3T11</v>
      </c>
      <c r="Z26" s="299" t="str">
        <f t="shared" si="100"/>
        <v>4T11</v>
      </c>
      <c r="AA26" s="299" t="str">
        <f t="shared" si="100"/>
        <v>1T12</v>
      </c>
      <c r="AB26" s="299" t="str">
        <f t="shared" si="100"/>
        <v>2T12</v>
      </c>
      <c r="AC26" s="299" t="str">
        <f t="shared" si="100"/>
        <v>3T12</v>
      </c>
      <c r="AD26" s="299" t="str">
        <f t="shared" si="100"/>
        <v>4T12</v>
      </c>
      <c r="AE26" s="299" t="str">
        <f t="shared" si="100"/>
        <v>1T13</v>
      </c>
      <c r="AF26" s="299" t="str">
        <f t="shared" si="100"/>
        <v>2T13</v>
      </c>
      <c r="AG26" s="299" t="str">
        <f t="shared" si="100"/>
        <v>3T13</v>
      </c>
      <c r="AH26" s="299" t="str">
        <f t="shared" si="100"/>
        <v>4T13</v>
      </c>
      <c r="AI26" s="299" t="str">
        <f t="shared" ref="AI26:BN26" si="101">AI6</f>
        <v>1T14</v>
      </c>
      <c r="AJ26" s="299" t="str">
        <f t="shared" si="101"/>
        <v>2T14</v>
      </c>
      <c r="AK26" s="299" t="str">
        <f t="shared" si="101"/>
        <v>3T14</v>
      </c>
      <c r="AL26" s="299" t="str">
        <f t="shared" si="101"/>
        <v>4T14</v>
      </c>
      <c r="AM26" s="299" t="str">
        <f t="shared" si="101"/>
        <v>1T15</v>
      </c>
      <c r="AN26" s="299" t="str">
        <f t="shared" si="101"/>
        <v>2T15</v>
      </c>
      <c r="AO26" s="299" t="str">
        <f t="shared" si="101"/>
        <v>3T15</v>
      </c>
      <c r="AP26" s="299" t="str">
        <f t="shared" si="101"/>
        <v>4T15</v>
      </c>
      <c r="AQ26" s="299" t="str">
        <f t="shared" si="101"/>
        <v>1T16</v>
      </c>
      <c r="AR26" s="299" t="str">
        <f t="shared" si="101"/>
        <v>2T16</v>
      </c>
      <c r="AS26" s="299" t="str">
        <f t="shared" si="101"/>
        <v>3T16</v>
      </c>
      <c r="AT26" s="299" t="str">
        <f t="shared" si="101"/>
        <v>4T16</v>
      </c>
      <c r="AU26" s="299" t="str">
        <f t="shared" si="101"/>
        <v>1T17</v>
      </c>
      <c r="AV26" s="299" t="str">
        <f t="shared" si="101"/>
        <v>2T17</v>
      </c>
      <c r="AW26" s="299" t="str">
        <f t="shared" si="101"/>
        <v>3T17</v>
      </c>
      <c r="AX26" s="299" t="str">
        <f t="shared" si="101"/>
        <v>4T17</v>
      </c>
      <c r="AY26" s="299" t="str">
        <f t="shared" si="101"/>
        <v>1T18</v>
      </c>
      <c r="AZ26" s="299" t="str">
        <f t="shared" si="101"/>
        <v>2T18</v>
      </c>
      <c r="BA26" s="299" t="str">
        <f t="shared" si="101"/>
        <v>3T18</v>
      </c>
      <c r="BB26" s="299" t="str">
        <f t="shared" si="101"/>
        <v>4T18</v>
      </c>
      <c r="BC26" s="299" t="str">
        <f t="shared" si="101"/>
        <v>1T19</v>
      </c>
      <c r="BD26" s="299" t="str">
        <f t="shared" si="101"/>
        <v>2T19</v>
      </c>
      <c r="BE26" s="299" t="str">
        <f t="shared" si="101"/>
        <v>3T19</v>
      </c>
      <c r="BF26" s="299" t="str">
        <f t="shared" si="101"/>
        <v>4T19</v>
      </c>
      <c r="BG26" s="299" t="str">
        <f t="shared" si="101"/>
        <v>1T20</v>
      </c>
      <c r="BH26" s="299" t="str">
        <f t="shared" si="101"/>
        <v>2T20</v>
      </c>
      <c r="BI26" s="299" t="str">
        <f t="shared" si="101"/>
        <v>3T20</v>
      </c>
      <c r="BJ26" s="299" t="str">
        <f t="shared" si="101"/>
        <v>4T20</v>
      </c>
      <c r="BK26" s="299" t="str">
        <f t="shared" si="101"/>
        <v>1T21</v>
      </c>
      <c r="BL26" s="299" t="str">
        <f t="shared" si="101"/>
        <v>2T21</v>
      </c>
      <c r="BM26" s="299" t="str">
        <f t="shared" si="101"/>
        <v>3T21</v>
      </c>
      <c r="BN26" s="299" t="str">
        <f t="shared" si="101"/>
        <v>4T21</v>
      </c>
      <c r="BO26" s="299" t="str">
        <f t="shared" ref="BO26:BZ26" si="102">BO6</f>
        <v>1T22</v>
      </c>
      <c r="BP26" s="299" t="str">
        <f t="shared" si="102"/>
        <v>2T22</v>
      </c>
      <c r="BQ26" s="299" t="str">
        <f t="shared" si="102"/>
        <v>3T22</v>
      </c>
      <c r="BR26" s="299" t="str">
        <f t="shared" si="102"/>
        <v>4T22</v>
      </c>
      <c r="BS26" s="299" t="str">
        <f t="shared" si="102"/>
        <v>1T23</v>
      </c>
      <c r="BT26" s="299" t="str">
        <f t="shared" si="102"/>
        <v>2T23</v>
      </c>
      <c r="BU26" s="299" t="str">
        <f t="shared" si="102"/>
        <v>3T23</v>
      </c>
      <c r="BV26" s="299" t="str">
        <f t="shared" si="102"/>
        <v>4T23</v>
      </c>
      <c r="BW26" s="299" t="str">
        <f t="shared" si="102"/>
        <v>1T24</v>
      </c>
      <c r="BX26" s="299" t="str">
        <f t="shared" si="102"/>
        <v>2T24</v>
      </c>
      <c r="BY26" s="299" t="str">
        <f t="shared" si="102"/>
        <v>3T24</v>
      </c>
      <c r="BZ26" s="299" t="str">
        <f t="shared" si="102"/>
        <v>4T24</v>
      </c>
      <c r="CA26" s="299" t="str">
        <f t="shared" ref="CA26:CB26" si="103">CA6</f>
        <v>1T25</v>
      </c>
      <c r="CB26" s="299" t="str">
        <f t="shared" si="103"/>
        <v>2T25</v>
      </c>
      <c r="CC26" s="299" t="str">
        <f t="shared" ref="CC26:CD26" si="104">CC6</f>
        <v>3T25</v>
      </c>
      <c r="CD26" s="299" t="str">
        <f t="shared" si="104"/>
        <v>4T25</v>
      </c>
      <c r="CF26" s="300">
        <v>2006</v>
      </c>
      <c r="CG26" s="300">
        <v>2007</v>
      </c>
      <c r="CH26" s="300">
        <v>2008</v>
      </c>
      <c r="CI26" s="300">
        <v>2009</v>
      </c>
      <c r="CJ26" s="300">
        <v>2010</v>
      </c>
      <c r="CK26" s="300">
        <v>2011</v>
      </c>
      <c r="CL26" s="300">
        <v>2012</v>
      </c>
      <c r="CM26" s="300">
        <v>2013</v>
      </c>
      <c r="CN26" s="300">
        <v>2014</v>
      </c>
      <c r="CO26" s="300">
        <v>2015</v>
      </c>
      <c r="CP26" s="300">
        <v>2016</v>
      </c>
      <c r="CQ26" s="300">
        <v>2017</v>
      </c>
      <c r="CR26" s="300">
        <v>2018</v>
      </c>
      <c r="CS26" s="300">
        <v>2019</v>
      </c>
      <c r="CT26" s="300">
        <v>2020</v>
      </c>
      <c r="CU26" s="300">
        <v>2021</v>
      </c>
      <c r="CV26" s="300">
        <v>2022</v>
      </c>
      <c r="CW26" s="300">
        <v>2023</v>
      </c>
      <c r="CX26" s="300">
        <v>2024</v>
      </c>
      <c r="CY26" s="300">
        <v>2025</v>
      </c>
    </row>
    <row r="27" spans="2:104">
      <c r="B27" s="292" t="str">
        <f>IF(Portfolio!$CE$3=SOURCE!$A$1,SOURCE!D319,SOURCE!E319)</f>
        <v>ABL Shopping Center Total (Final do Período)</v>
      </c>
      <c r="C27" s="326">
        <f>'Resultado | Income Statement'!C61</f>
        <v>368220.33</v>
      </c>
      <c r="D27" s="326">
        <f>'Resultado | Income Statement'!D61</f>
        <v>368432.49</v>
      </c>
      <c r="E27" s="326">
        <f>'Resultado | Income Statement'!E61</f>
        <v>368269.14</v>
      </c>
      <c r="F27" s="326">
        <f>'Resultado | Income Statement'!F61</f>
        <v>373480.05</v>
      </c>
      <c r="G27" s="326">
        <f>'Resultado | Income Statement'!G61</f>
        <v>373463.51</v>
      </c>
      <c r="H27" s="326">
        <f>'Resultado | Income Statement'!H61</f>
        <v>393614.75</v>
      </c>
      <c r="I27" s="326">
        <f>'Resultado | Income Statement'!I61</f>
        <v>392278.85</v>
      </c>
      <c r="J27" s="326">
        <f>'Resultado | Income Statement'!J61</f>
        <v>392278.85</v>
      </c>
      <c r="K27" s="326">
        <f>'Resultado | Income Statement'!K61</f>
        <v>392014.62</v>
      </c>
      <c r="L27" s="326">
        <f>'Resultado | Income Statement'!L61</f>
        <v>416415.82999999996</v>
      </c>
      <c r="M27" s="326">
        <f>'Resultado | Income Statement'!M61</f>
        <v>416928.39999999997</v>
      </c>
      <c r="N27" s="326">
        <f>'Resultado | Income Statement'!N61</f>
        <v>484372.78</v>
      </c>
      <c r="O27" s="326">
        <f>'Resultado | Income Statement'!O61</f>
        <v>484894.15</v>
      </c>
      <c r="P27" s="326">
        <f>'Resultado | Income Statement'!P61</f>
        <v>484872.99</v>
      </c>
      <c r="Q27" s="326">
        <f>'Resultado | Income Statement'!Q61</f>
        <v>497247.85</v>
      </c>
      <c r="R27" s="326">
        <f>'Resultado | Income Statement'!R61</f>
        <v>533741.17999999993</v>
      </c>
      <c r="S27" s="326">
        <f>'Resultado | Income Statement'!S61</f>
        <v>532773.03</v>
      </c>
      <c r="T27" s="326">
        <f>'Resultado | Income Statement'!T61</f>
        <v>532901.90999999992</v>
      </c>
      <c r="U27" s="326">
        <f>'Resultado | Income Statement'!U61</f>
        <v>544703.1100000001</v>
      </c>
      <c r="V27" s="326">
        <f>'Resultado | Income Statement'!V61</f>
        <v>551830</v>
      </c>
      <c r="W27" s="326">
        <f>'Resultado | Income Statement'!W61</f>
        <v>551368</v>
      </c>
      <c r="X27" s="326">
        <f>'Resultado | Income Statement'!X61</f>
        <v>551592.4</v>
      </c>
      <c r="Y27" s="326">
        <f>'Resultado | Income Statement'!Y61</f>
        <v>551759.07999999996</v>
      </c>
      <c r="Z27" s="326">
        <f>'Resultado | Income Statement'!Z61</f>
        <v>592047.68999999983</v>
      </c>
      <c r="AA27" s="326">
        <f>'Resultado | Income Statement'!AA61</f>
        <v>592250.59999999986</v>
      </c>
      <c r="AB27" s="326">
        <f>'Resultado | Income Statement'!AB61</f>
        <v>592488.95999999985</v>
      </c>
      <c r="AC27" s="326">
        <f>'Resultado | Income Statement'!AC61</f>
        <v>591945.01</v>
      </c>
      <c r="AD27" s="326">
        <f>'Resultado | Income Statement'!AD61</f>
        <v>698633.64</v>
      </c>
      <c r="AE27" s="326">
        <f>'Resultado | Income Statement'!AE61</f>
        <v>698684.70999999985</v>
      </c>
      <c r="AF27" s="326">
        <f>'Resultado | Income Statement'!AF61</f>
        <v>698527.85999999987</v>
      </c>
      <c r="AG27" s="326">
        <f>'Resultado | Income Statement'!AG61</f>
        <v>710609.71999999986</v>
      </c>
      <c r="AH27" s="326">
        <f>'Resultado | Income Statement'!AH61</f>
        <v>756567.1</v>
      </c>
      <c r="AI27" s="326">
        <f>'Resultado | Income Statement'!AI61</f>
        <v>756696.05999999982</v>
      </c>
      <c r="AJ27" s="326">
        <f>'Resultado | Income Statement'!AJ61</f>
        <v>762428</v>
      </c>
      <c r="AK27" s="326">
        <f>'Resultado | Income Statement'!AK61</f>
        <v>762443</v>
      </c>
      <c r="AL27" s="326">
        <f>'Resultado | Income Statement'!AL61</f>
        <v>766868.77</v>
      </c>
      <c r="AM27" s="326">
        <f>'Resultado | Income Statement'!AM61</f>
        <v>767849.09</v>
      </c>
      <c r="AN27" s="326">
        <f>'Resultado | Income Statement'!AN61</f>
        <v>767926.74999999988</v>
      </c>
      <c r="AO27" s="326">
        <f>'Resultado | Income Statement'!AO61</f>
        <v>769501.94999999984</v>
      </c>
      <c r="AP27" s="326">
        <f>'Resultado | Income Statement'!AP61</f>
        <v>769897.35999999987</v>
      </c>
      <c r="AQ27" s="326">
        <f>'Resultado | Income Statement'!AQ61</f>
        <v>770206.20000000007</v>
      </c>
      <c r="AR27" s="326">
        <f>'Resultado | Income Statement'!AR61</f>
        <v>774567.98</v>
      </c>
      <c r="AS27" s="326">
        <f>'Resultado | Income Statement'!AS61</f>
        <v>775560.94000000006</v>
      </c>
      <c r="AT27" s="326">
        <f>'Resultado | Income Statement'!AT61</f>
        <v>775574.89</v>
      </c>
      <c r="AU27" s="326">
        <f>'Resultado | Income Statement'!AU61</f>
        <v>775188.8899999999</v>
      </c>
      <c r="AV27" s="326">
        <f>'Resultado | Income Statement'!AV61</f>
        <v>774990.62999999989</v>
      </c>
      <c r="AW27" s="326">
        <f>'Resultado | Income Statement'!AW61</f>
        <v>781992.1</v>
      </c>
      <c r="AX27" s="326">
        <f>'Resultado | Income Statement'!AX61</f>
        <v>833165.23</v>
      </c>
      <c r="AY27" s="326">
        <f>'Resultado | Income Statement'!AY61</f>
        <v>833778.12999999989</v>
      </c>
      <c r="AZ27" s="326">
        <f>'Resultado | Income Statement'!AZ61</f>
        <v>832273.21</v>
      </c>
      <c r="BA27" s="326">
        <f>'Resultado | Income Statement'!BA61</f>
        <v>834415.41</v>
      </c>
      <c r="BB27" s="326">
        <f>'Resultado | Income Statement'!BB61</f>
        <v>833901.19000000006</v>
      </c>
      <c r="BC27" s="326">
        <f>'Resultado | Income Statement'!BC61</f>
        <v>833044.53999999992</v>
      </c>
      <c r="BD27" s="326">
        <f>'Resultado | Income Statement'!BD61</f>
        <v>832614.43999999983</v>
      </c>
      <c r="BE27" s="326">
        <f>'Resultado | Income Statement'!BE61</f>
        <v>834074.07999999984</v>
      </c>
      <c r="BF27" s="326">
        <f>'Resultado | Income Statement'!BF61</f>
        <v>834092.45999999985</v>
      </c>
      <c r="BG27" s="326">
        <f>'Resultado | Income Statement'!BG61</f>
        <v>834615.44999999984</v>
      </c>
      <c r="BH27" s="326">
        <f>'Resultado | Income Statement'!BH61</f>
        <v>835188.6599999998</v>
      </c>
      <c r="BI27" s="326">
        <f>'Resultado | Income Statement'!BI61</f>
        <v>834871.37999999977</v>
      </c>
      <c r="BJ27" s="326">
        <f>'Resultado | Income Statement'!BJ61</f>
        <v>835015.14999999967</v>
      </c>
      <c r="BK27" s="326">
        <f>'Resultado | Income Statement'!BK61</f>
        <v>836381.58999999985</v>
      </c>
      <c r="BL27" s="326">
        <f>'Resultado | Income Statement'!BL61</f>
        <v>835145.22</v>
      </c>
      <c r="BM27" s="326">
        <f>'Resultado | Income Statement'!BM61</f>
        <v>835357.72999999986</v>
      </c>
      <c r="BN27" s="326">
        <f>'Resultado | Income Statement'!BN61</f>
        <v>876045.50999999978</v>
      </c>
      <c r="BO27" s="326">
        <f>'Resultado | Income Statement'!BO61</f>
        <v>875958.20999999985</v>
      </c>
      <c r="BP27" s="326">
        <f>'Resultado | Income Statement'!BP61</f>
        <v>875965.32999999984</v>
      </c>
      <c r="BQ27" s="326">
        <f>'Resultado | Income Statement'!BQ61</f>
        <v>876066.42999999982</v>
      </c>
      <c r="BR27" s="326">
        <f>'Resultado | Income Statement'!BR61</f>
        <v>875901.20000000007</v>
      </c>
      <c r="BS27" s="326">
        <f>'Resultado | Income Statement'!BS61</f>
        <v>875836.29</v>
      </c>
      <c r="BT27" s="326">
        <f>'Resultado | Income Statement'!BT61</f>
        <v>880907.23999999987</v>
      </c>
      <c r="BU27" s="326">
        <f>'Resultado | Income Statement'!BU61</f>
        <v>880929.33999999973</v>
      </c>
      <c r="BV27" s="326">
        <f>'Resultado | Income Statement'!BV61</f>
        <v>880852.13999999978</v>
      </c>
      <c r="BW27" s="326">
        <f>'Resultado | Income Statement'!BW61</f>
        <v>880349.70000000007</v>
      </c>
      <c r="BX27" s="326">
        <f>'Resultado | Income Statement'!BX61</f>
        <v>873778.35999999987</v>
      </c>
      <c r="BY27" s="326">
        <f>'Resultado | Income Statement'!BY61</f>
        <v>873595.10999999975</v>
      </c>
      <c r="BZ27" s="326">
        <f>'Resultado | Income Statement'!BZ61</f>
        <v>890300.54999999993</v>
      </c>
      <c r="CA27" s="326">
        <f>'Resultado | Income Statement'!CA61</f>
        <v>890116.98</v>
      </c>
      <c r="CB27" s="326">
        <f>'Resultado | Income Statement'!CB61</f>
        <v>890708.16000000015</v>
      </c>
      <c r="CC27" s="326">
        <f>'Resultado | Income Statement'!CC61</f>
        <v>890877.7</v>
      </c>
      <c r="CD27" s="326">
        <f>'Resultado | Income Statement'!CD61</f>
        <v>896819.76</v>
      </c>
      <c r="CF27" s="303">
        <v>373480.05</v>
      </c>
      <c r="CG27" s="303">
        <v>392278.85</v>
      </c>
      <c r="CH27" s="303">
        <v>484372.78</v>
      </c>
      <c r="CI27" s="303">
        <v>533741.17999999993</v>
      </c>
      <c r="CJ27" s="303">
        <v>551830</v>
      </c>
      <c r="CK27" s="303">
        <v>592047.68999999983</v>
      </c>
      <c r="CL27" s="303">
        <v>698633.64</v>
      </c>
      <c r="CM27" s="303">
        <v>756567.1</v>
      </c>
      <c r="CN27" s="303">
        <v>766868.77</v>
      </c>
      <c r="CO27" s="303">
        <v>769897.35999999987</v>
      </c>
      <c r="CP27" s="303">
        <v>775574.89</v>
      </c>
      <c r="CQ27" s="303">
        <v>833165.23</v>
      </c>
      <c r="CR27" s="303">
        <v>833901.19000000006</v>
      </c>
      <c r="CS27" s="303">
        <v>834092.45999999985</v>
      </c>
      <c r="CT27" s="303">
        <v>835015.14999999967</v>
      </c>
      <c r="CU27" s="303">
        <v>876045.50999999978</v>
      </c>
      <c r="CV27" s="303">
        <v>875901.20000000007</v>
      </c>
      <c r="CW27" s="303">
        <f>BV27</f>
        <v>880852.13999999978</v>
      </c>
      <c r="CX27" s="303">
        <f>BZ27</f>
        <v>890300.54999999993</v>
      </c>
      <c r="CY27" s="303">
        <f>CD27</f>
        <v>896819.76</v>
      </c>
    </row>
    <row r="28" spans="2:104">
      <c r="B28" s="292" t="str">
        <f>IF(Portfolio!$CE$3=SOURCE!$A$1,SOURCE!D320,SOURCE!E320)</f>
        <v>ABL Shopping Center Própria (Final do Período)</v>
      </c>
      <c r="C28" s="326">
        <f>'Resultado | Income Statement'!C62</f>
        <v>209375.73845358304</v>
      </c>
      <c r="D28" s="326">
        <f>'Resultado | Income Statement'!D62</f>
        <v>209484.02141411789</v>
      </c>
      <c r="E28" s="326">
        <f>'Resultado | Income Statement'!E62</f>
        <v>209312.22281085566</v>
      </c>
      <c r="F28" s="326">
        <f>'Resultado | Income Statement'!F62</f>
        <v>214524.94017598467</v>
      </c>
      <c r="G28" s="326">
        <f>'Resultado | Income Statement'!G62</f>
        <v>238883.44008731682</v>
      </c>
      <c r="H28" s="326">
        <f>'Resultado | Income Statement'!H62</f>
        <v>255926.78461617453</v>
      </c>
      <c r="I28" s="326">
        <f>'Resultado | Income Statement'!I62</f>
        <v>252147.10734795543</v>
      </c>
      <c r="J28" s="326">
        <f>'Resultado | Income Statement'!J62</f>
        <v>257368.67415029407</v>
      </c>
      <c r="K28" s="326">
        <f>'Resultado | Income Statement'!K62</f>
        <v>257063.27289393102</v>
      </c>
      <c r="L28" s="326">
        <f>'Resultado | Income Statement'!L62</f>
        <v>266313.6312004074</v>
      </c>
      <c r="M28" s="326">
        <f>'Resultado | Income Statement'!M62</f>
        <v>266758.66373720823</v>
      </c>
      <c r="N28" s="326">
        <f>'Resultado | Income Statement'!N62</f>
        <v>330308.13118100009</v>
      </c>
      <c r="O28" s="326">
        <f>'Resultado | Income Statement'!O62</f>
        <v>330786.32622238703</v>
      </c>
      <c r="P28" s="326">
        <f>'Resultado | Income Statement'!P62</f>
        <v>330833.34773280006</v>
      </c>
      <c r="Q28" s="326">
        <f>'Resultado | Income Statement'!Q62</f>
        <v>334298.09072100004</v>
      </c>
      <c r="R28" s="326">
        <f>'Resultado | Income Statement'!R62</f>
        <v>347985.11610971933</v>
      </c>
      <c r="S28" s="326">
        <f>'Resultado | Income Statement'!S62</f>
        <v>347639.53051671933</v>
      </c>
      <c r="T28" s="326">
        <f>'Resultado | Income Statement'!T62</f>
        <v>347757.13290530274</v>
      </c>
      <c r="U28" s="326">
        <f>'Resultado | Income Statement'!U62</f>
        <v>359921.13097418536</v>
      </c>
      <c r="V28" s="326">
        <f>'Resultado | Income Statement'!V62</f>
        <v>371640.48200000002</v>
      </c>
      <c r="W28" s="326">
        <f>'Resultado | Income Statement'!W62</f>
        <v>371548.04699999996</v>
      </c>
      <c r="X28" s="326">
        <f>'Resultado | Income Statement'!X62</f>
        <v>371601.27848000004</v>
      </c>
      <c r="Y28" s="326">
        <f>'Resultado | Income Statement'!Y62</f>
        <v>371730.21306139999</v>
      </c>
      <c r="Z28" s="326">
        <f>'Resultado | Income Statement'!Z62</f>
        <v>411423.38118870003</v>
      </c>
      <c r="AA28" s="326">
        <f>'Resultado | Income Statement'!AA62</f>
        <v>420053.7676284</v>
      </c>
      <c r="AB28" s="326">
        <f>'Resultado | Income Statement'!AB62</f>
        <v>420376.55929999996</v>
      </c>
      <c r="AC28" s="326">
        <f>'Resultado | Income Statement'!AC62</f>
        <v>420050.97929231165</v>
      </c>
      <c r="AD28" s="326">
        <f>'Resultado | Income Statement'!AD62</f>
        <v>521438.75021924335</v>
      </c>
      <c r="AE28" s="326">
        <f>'Resultado | Income Statement'!AE62</f>
        <v>522660.68474788504</v>
      </c>
      <c r="AF28" s="326">
        <f>'Resultado | Income Statement'!AF62</f>
        <v>522670.93481701525</v>
      </c>
      <c r="AG28" s="326">
        <f>'Resultado | Income Statement'!AG62</f>
        <v>533800.79180386651</v>
      </c>
      <c r="AH28" s="326">
        <f>'Resultado | Income Statement'!AH62</f>
        <v>559489.03249748051</v>
      </c>
      <c r="AI28" s="326">
        <f>'Resultado | Income Statement'!AI62</f>
        <v>559448.32684072573</v>
      </c>
      <c r="AJ28" s="326">
        <f>'Resultado | Income Statement'!AJ62</f>
        <v>562465.25669166085</v>
      </c>
      <c r="AK28" s="326">
        <f>'Resultado | Income Statement'!AK62</f>
        <v>562435.32577917911</v>
      </c>
      <c r="AL28" s="326">
        <f>'Resultado | Income Statement'!AL62</f>
        <v>566892.37187662907</v>
      </c>
      <c r="AM28" s="326">
        <f>'Resultado | Income Statement'!AM62</f>
        <v>567344.30092662899</v>
      </c>
      <c r="AN28" s="326">
        <f>'Resultado | Income Statement'!AN62</f>
        <v>567240.74875746772</v>
      </c>
      <c r="AO28" s="326">
        <f>'Resultado | Income Statement'!AO62</f>
        <v>568725.52997229795</v>
      </c>
      <c r="AP28" s="326">
        <f>'Resultado | Income Statement'!AP62</f>
        <v>569141.32764000003</v>
      </c>
      <c r="AQ28" s="326">
        <f>'Resultado | Income Statement'!AQ62</f>
        <v>569412.09264000005</v>
      </c>
      <c r="AR28" s="326">
        <f>'Resultado | Income Statement'!AR62</f>
        <v>571927.21457000007</v>
      </c>
      <c r="AS28" s="326">
        <f>'Resultado | Income Statement'!AS62</f>
        <v>572751.68677532254</v>
      </c>
      <c r="AT28" s="326">
        <f>'Resultado | Income Statement'!AT62</f>
        <v>588870.5450829661</v>
      </c>
      <c r="AU28" s="326">
        <f>'Resultado | Income Statement'!AU62</f>
        <v>593506.10621629958</v>
      </c>
      <c r="AV28" s="326">
        <f>'Resultado | Income Statement'!AV62</f>
        <v>593475.30546798208</v>
      </c>
      <c r="AW28" s="326">
        <f>'Resultado | Income Statement'!AW62</f>
        <v>600408.52322543005</v>
      </c>
      <c r="AX28" s="326">
        <f>'Resultado | Income Statement'!AX62</f>
        <v>641744.12052542996</v>
      </c>
      <c r="AY28" s="326">
        <f>'Resultado | Income Statement'!AY62</f>
        <v>642350.44360113109</v>
      </c>
      <c r="AZ28" s="326">
        <f>'Resultado | Income Statement'!AZ62</f>
        <v>641237.93146591575</v>
      </c>
      <c r="BA28" s="326">
        <f>'Resultado | Income Statement'!BA62</f>
        <v>642523.40690500988</v>
      </c>
      <c r="BB28" s="326">
        <f>'Resultado | Income Statement'!BB62</f>
        <v>642011.18966353836</v>
      </c>
      <c r="BC28" s="326">
        <f>'Resultado | Income Statement'!BC62</f>
        <v>641707.59963797883</v>
      </c>
      <c r="BD28" s="326">
        <f>'Resultado | Income Statement'!BD62</f>
        <v>650637.32559752988</v>
      </c>
      <c r="BE28" s="326">
        <f>'Resultado | Income Statement'!BE62</f>
        <v>651529.01059752994</v>
      </c>
      <c r="BF28" s="326">
        <f>'Resultado | Income Statement'!BF62</f>
        <v>652648.68302544579</v>
      </c>
      <c r="BG28" s="326">
        <f>'Resultado | Income Statement'!BG62</f>
        <v>667977.44472742977</v>
      </c>
      <c r="BH28" s="326">
        <f>'Resultado | Income Statement'!BH62</f>
        <v>668461.82799785689</v>
      </c>
      <c r="BI28" s="326">
        <f>'Resultado | Income Statement'!BI62</f>
        <v>668348.69016669772</v>
      </c>
      <c r="BJ28" s="326">
        <f>'Resultado | Income Statement'!BJ62</f>
        <v>668502.75049769785</v>
      </c>
      <c r="BK28" s="326">
        <f>'Resultado | Income Statement'!BK62</f>
        <v>669511.64506336616</v>
      </c>
      <c r="BL28" s="326">
        <f>'Resultado | Income Statement'!BL62</f>
        <v>668588.87329530646</v>
      </c>
      <c r="BM28" s="326">
        <f>'Resultado | Income Statement'!BM62</f>
        <v>668763.79107909254</v>
      </c>
      <c r="BN28" s="326">
        <f>'Resultado | Income Statement'!BN62</f>
        <v>706162.16335482604</v>
      </c>
      <c r="BO28" s="326">
        <f>'Resultado | Income Statement'!BO62</f>
        <v>706078.21835482609</v>
      </c>
      <c r="BP28" s="326">
        <f>'Resultado | Income Statement'!BP62</f>
        <v>706075.01017982606</v>
      </c>
      <c r="BQ28" s="326">
        <f>'Resultado | Income Statement'!BQ62</f>
        <v>706180.68950836279</v>
      </c>
      <c r="BR28" s="326">
        <f>'Resultado | Income Statement'!BR62</f>
        <v>706051.69480736286</v>
      </c>
      <c r="BS28" s="326">
        <f>'Resultado | Income Statement'!BS62</f>
        <v>706039.56260736263</v>
      </c>
      <c r="BT28" s="326">
        <f>'Resultado | Income Statement'!BT62</f>
        <v>711118.02712271665</v>
      </c>
      <c r="BU28" s="326">
        <f>'Resultado | Income Statement'!BU62</f>
        <v>711138.4277763915</v>
      </c>
      <c r="BV28" s="326">
        <f>'Resultado | Income Statement'!BV62</f>
        <v>714066.67993639165</v>
      </c>
      <c r="BW28" s="326">
        <f>'Resultado | Income Statement'!BW62</f>
        <v>713765.42163939157</v>
      </c>
      <c r="BX28" s="326">
        <f>'Resultado | Income Statement'!BX62</f>
        <v>712228.58160525165</v>
      </c>
      <c r="BY28" s="326">
        <f>'Resultado | Income Statement'!BY62</f>
        <v>712152.73588325153</v>
      </c>
      <c r="BZ28" s="326">
        <f>'Resultado | Income Statement'!BZ62</f>
        <v>718510.28510565392</v>
      </c>
      <c r="CA28" s="326">
        <f>'Resultado | Income Statement'!CA62</f>
        <v>718264.16133065394</v>
      </c>
      <c r="CB28" s="326">
        <f>'Resultado | Income Statement'!CB62</f>
        <v>718875.04916632816</v>
      </c>
      <c r="CC28" s="326">
        <f>'Resultado | Income Statement'!CC62</f>
        <v>719014.05018879683</v>
      </c>
      <c r="CD28" s="326">
        <f>'Resultado | Income Statement'!CD62</f>
        <v>719977.91836550285</v>
      </c>
      <c r="CF28" s="303">
        <v>214524.94017598467</v>
      </c>
      <c r="CG28" s="303">
        <v>257368.67415029407</v>
      </c>
      <c r="CH28" s="303">
        <v>330308.13118100009</v>
      </c>
      <c r="CI28" s="303">
        <v>347985.11610971933</v>
      </c>
      <c r="CJ28" s="303">
        <v>371640.48200000002</v>
      </c>
      <c r="CK28" s="303">
        <v>411423.38118870003</v>
      </c>
      <c r="CL28" s="303">
        <v>521438.75021924335</v>
      </c>
      <c r="CM28" s="303">
        <v>559489.03249748051</v>
      </c>
      <c r="CN28" s="303">
        <v>566892.37187662907</v>
      </c>
      <c r="CO28" s="303">
        <v>569141.32764000003</v>
      </c>
      <c r="CP28" s="303">
        <v>588870.5450829661</v>
      </c>
      <c r="CQ28" s="303">
        <v>641744.12052542996</v>
      </c>
      <c r="CR28" s="303">
        <v>642011.18966353836</v>
      </c>
      <c r="CS28" s="303">
        <v>652648.68302544579</v>
      </c>
      <c r="CT28" s="303">
        <v>668502.75049769785</v>
      </c>
      <c r="CU28" s="303">
        <v>706162.16335482604</v>
      </c>
      <c r="CV28" s="303">
        <v>706051.69480736286</v>
      </c>
      <c r="CW28" s="303">
        <f>BV28</f>
        <v>714066.67993639165</v>
      </c>
      <c r="CX28" s="303">
        <f>BZ28</f>
        <v>718510.28510565392</v>
      </c>
      <c r="CY28" s="303">
        <f>CD28</f>
        <v>719977.91836550285</v>
      </c>
    </row>
    <row r="29" spans="2:104">
      <c r="B29" s="292" t="str">
        <f>IF(Portfolio!$CE$3=SOURCE!$A$1,SOURCE!D321,SOURCE!E321)</f>
        <v>ABL Shopping Center Total (Média do Período) Ajustada</v>
      </c>
      <c r="C29" s="326">
        <f>'Resultado | Income Statement'!C65</f>
        <v>354012.80333333334</v>
      </c>
      <c r="D29" s="326">
        <f>'Resultado | Income Statement'!D65</f>
        <v>353948.21666666667</v>
      </c>
      <c r="E29" s="326">
        <f>'Resultado | Income Statement'!E65</f>
        <v>353959.20333333331</v>
      </c>
      <c r="F29" s="326">
        <f>'Resultado | Income Statement'!F65</f>
        <v>357671.3833333333</v>
      </c>
      <c r="G29" s="326">
        <f>'Resultado | Income Statement'!G65</f>
        <v>359072.72333333327</v>
      </c>
      <c r="H29" s="326">
        <f>'Resultado | Income Statement'!H65</f>
        <v>367516.66333333333</v>
      </c>
      <c r="I29" s="326">
        <f>'Resultado | Income Statement'!I65</f>
        <v>377587.53</v>
      </c>
      <c r="J29" s="326">
        <f>'Resultado | Income Statement'!J65</f>
        <v>377884.36</v>
      </c>
      <c r="K29" s="326">
        <f>'Resultado | Income Statement'!K65</f>
        <v>377981.25999999995</v>
      </c>
      <c r="L29" s="326">
        <f>'Resultado | Income Statement'!L65</f>
        <v>393899.76333333337</v>
      </c>
      <c r="M29" s="326">
        <f>'Resultado | Income Statement'!M65</f>
        <v>402522.40666666656</v>
      </c>
      <c r="N29" s="326">
        <f>'Resultado | Income Statement'!N65</f>
        <v>446010.44</v>
      </c>
      <c r="O29" s="326">
        <f>'Resultado | Income Statement'!O65</f>
        <v>470488.14333333331</v>
      </c>
      <c r="P29" s="326">
        <f>'Resultado | Income Statement'!P65</f>
        <v>470524.85666666669</v>
      </c>
      <c r="Q29" s="326">
        <f>'Resultado | Income Statement'!Q65</f>
        <v>480368.82</v>
      </c>
      <c r="R29" s="326">
        <f>'Resultado | Income Statement'!R65</f>
        <v>509996.65333333332</v>
      </c>
      <c r="S29" s="326">
        <f>'Resultado | Income Statement'!S65</f>
        <v>515818.22333333339</v>
      </c>
      <c r="T29" s="326">
        <f>'Resultado | Income Statement'!T65</f>
        <v>515953.34333333338</v>
      </c>
      <c r="U29" s="326">
        <f>'Resultado | Income Statement'!U65</f>
        <v>522663.4766666668</v>
      </c>
      <c r="V29" s="326">
        <f>'Resultado | Income Statement'!V65</f>
        <v>536245.19666666666</v>
      </c>
      <c r="W29" s="326">
        <f>'Resultado | Income Statement'!W65</f>
        <v>537081.40666666673</v>
      </c>
      <c r="X29" s="326">
        <f>'Resultado | Income Statement'!X65</f>
        <v>537082.05666666664</v>
      </c>
      <c r="Y29" s="326">
        <f>'Resultado | Income Statement'!Y65</f>
        <v>537359.07999999996</v>
      </c>
      <c r="Z29" s="326">
        <f>'Resultado | Income Statement'!Z65</f>
        <v>564188.42333333322</v>
      </c>
      <c r="AA29" s="326">
        <f>'Resultado | Income Statement'!AA65</f>
        <v>577835.59333333315</v>
      </c>
      <c r="AB29" s="326">
        <f>'Resultado | Income Statement'!AB65</f>
        <v>577950.58500000008</v>
      </c>
      <c r="AC29" s="326">
        <f>'Resultado | Income Statement'!AC65</f>
        <v>577880.59111111111</v>
      </c>
      <c r="AD29" s="326">
        <f>'Resultado | Income Statement'!AD65</f>
        <v>649782.2533333333</v>
      </c>
      <c r="AE29" s="326">
        <f>'Resultado | Income Statement'!AE65</f>
        <v>684622.08000000007</v>
      </c>
      <c r="AF29" s="326">
        <f>'Resultado | Income Statement'!AF65</f>
        <v>684857.44666666654</v>
      </c>
      <c r="AG29" s="326">
        <f>'Resultado | Income Statement'!AG65</f>
        <v>692819.66999999993</v>
      </c>
      <c r="AH29" s="326">
        <f>'Resultado | Income Statement'!AH65</f>
        <v>723037.96666666667</v>
      </c>
      <c r="AI29" s="326">
        <f>'Resultado | Income Statement'!AI65</f>
        <v>742218.97333333327</v>
      </c>
      <c r="AJ29" s="326">
        <f>'Resultado | Income Statement'!AJ65</f>
        <v>744268.41999999981</v>
      </c>
      <c r="AK29" s="326">
        <f>'Resultado | Income Statement'!AK65</f>
        <v>748126</v>
      </c>
      <c r="AL29" s="326">
        <f>'Resultado | Income Statement'!AL65</f>
        <v>748760.5</v>
      </c>
      <c r="AM29" s="326">
        <f>'Resultado | Income Statement'!AM65</f>
        <v>749396</v>
      </c>
      <c r="AN29" s="326">
        <f>'Resultado | Income Statement'!AN65</f>
        <v>749395.50999999989</v>
      </c>
      <c r="AO29" s="326">
        <f>'Resultado | Income Statement'!AO65</f>
        <v>750131.95333333313</v>
      </c>
      <c r="AP29" s="326">
        <f>'Resultado | Income Statement'!AP65</f>
        <v>752384.10666666669</v>
      </c>
      <c r="AQ29" s="326">
        <f>'Resultado | Income Statement'!AQ65</f>
        <v>752105.76666666672</v>
      </c>
      <c r="AR29" s="326">
        <f>'Resultado | Income Statement'!AR65</f>
        <v>756044.28666666651</v>
      </c>
      <c r="AS29" s="326">
        <f>'Resultado | Income Statement'!AS65</f>
        <v>757128.44000000018</v>
      </c>
      <c r="AT29" s="326">
        <f>'Resultado | Income Statement'!AT65</f>
        <v>757402.12666666671</v>
      </c>
      <c r="AU29" s="326">
        <f>'Resultado | Income Statement'!AU65</f>
        <v>757245.34999999986</v>
      </c>
      <c r="AV29" s="326">
        <f>'Resultado | Income Statement'!AV65</f>
        <v>756936.03333333333</v>
      </c>
      <c r="AW29" s="326">
        <f>'Resultado | Income Statement'!AW65</f>
        <v>761631.82333333348</v>
      </c>
      <c r="AX29" s="326">
        <f>'Resultado | Income Statement'!AX65</f>
        <v>798332.81666666677</v>
      </c>
      <c r="AY29" s="326">
        <f>'Resultado | Income Statement'!AY65</f>
        <v>815848.34333333338</v>
      </c>
      <c r="AZ29" s="326">
        <f>'Resultado | Income Statement'!AZ65</f>
        <v>815131.23333333328</v>
      </c>
      <c r="BA29" s="326">
        <f>'Resultado | Income Statement'!BA65</f>
        <v>816351.85666666657</v>
      </c>
      <c r="BB29" s="326">
        <f>'Resultado | Income Statement'!BB65</f>
        <v>815932.70333333337</v>
      </c>
      <c r="BC29" s="326">
        <f>'Resultado | Income Statement'!BC65</f>
        <v>813957.20666666667</v>
      </c>
      <c r="BD29" s="326">
        <f>'Resultado | Income Statement'!BD65</f>
        <v>814668.42666666652</v>
      </c>
      <c r="BE29" s="326">
        <f>'Resultado | Income Statement'!BE65</f>
        <v>815247.19</v>
      </c>
      <c r="BF29" s="326">
        <f>'Resultado | Income Statement'!BF65</f>
        <v>815904.46999999986</v>
      </c>
      <c r="BG29" s="326">
        <f>'Resultado | Income Statement'!BG65</f>
        <v>816535.11333333317</v>
      </c>
      <c r="BH29" s="326">
        <f>'Resultado | Income Statement'!BH65</f>
        <v>817002.48666666669</v>
      </c>
      <c r="BI29" s="326">
        <f>'Resultado | Income Statement'!BI65</f>
        <v>816679.04666666663</v>
      </c>
      <c r="BJ29" s="326">
        <f>'Resultado | Income Statement'!BJ65</f>
        <v>816870.25</v>
      </c>
      <c r="BK29" s="326">
        <f>'Resultado | Income Statement'!BK65</f>
        <v>817780.25</v>
      </c>
      <c r="BL29" s="326">
        <f>'Resultado | Income Statement'!BL65</f>
        <v>817339.94</v>
      </c>
      <c r="BM29" s="326">
        <f>'Resultado | Income Statement'!BM65</f>
        <v>817037.30999999971</v>
      </c>
      <c r="BN29" s="326">
        <f>'Resultado | Income Statement'!BN65</f>
        <v>844575.26333333319</v>
      </c>
      <c r="BO29" s="326">
        <f>'Resultado | Income Statement'!BO65</f>
        <v>857813.30666666641</v>
      </c>
      <c r="BP29" s="326">
        <f>'Resultado | Income Statement'!BP65</f>
        <v>857765.11666666646</v>
      </c>
      <c r="BQ29" s="326">
        <f>'Resultado | Income Statement'!BQ65</f>
        <v>858020.86999999988</v>
      </c>
      <c r="BR29" s="326">
        <f>'Resultado | Income Statement'!BR65</f>
        <v>857771.22666666657</v>
      </c>
      <c r="BS29" s="326">
        <f>'Resultado | Income Statement'!BS65</f>
        <v>857714.84999999986</v>
      </c>
      <c r="BT29" s="326">
        <f>'Resultado | Income Statement'!BT65</f>
        <v>858162.36333333328</v>
      </c>
      <c r="BU29" s="326">
        <f>'Resultado | Income Statement'!BU65</f>
        <v>859242.47666666657</v>
      </c>
      <c r="BV29" s="326">
        <f>'Resultado | Income Statement'!BV65</f>
        <v>859212.75</v>
      </c>
      <c r="BW29" s="326">
        <f>'Resultado | Income Statement'!BW65</f>
        <v>858979.81333333324</v>
      </c>
      <c r="BX29" s="326">
        <f>'Resultado | Income Statement'!BX65</f>
        <v>856766.19999999984</v>
      </c>
      <c r="BY29" s="326">
        <f>'Resultado | Income Statement'!BY65</f>
        <v>852121.78</v>
      </c>
      <c r="BZ29" s="326">
        <f>'Resultado | Income Statement'!BZ65</f>
        <v>863103.87</v>
      </c>
      <c r="CA29" s="326">
        <f>'Resultado | Income Statement'!CA65</f>
        <v>868381.34333333315</v>
      </c>
      <c r="CB29" s="326">
        <f>'Resultado | Income Statement'!CB65</f>
        <v>868835.4033333332</v>
      </c>
      <c r="CC29" s="326">
        <f>'Resultado | Income Statement'!CC65</f>
        <v>869163.60333333327</v>
      </c>
      <c r="CD29" s="326">
        <f>'Resultado | Income Statement'!CD65</f>
        <v>873168.93666666665</v>
      </c>
      <c r="CF29" s="303">
        <v>354897.90166666661</v>
      </c>
      <c r="CG29" s="303">
        <v>368988.99350000004</v>
      </c>
      <c r="CH29" s="303">
        <v>437339.71527777775</v>
      </c>
      <c r="CI29" s="303">
        <v>495898.40833333333</v>
      </c>
      <c r="CJ29" s="303">
        <v>522670.06000000006</v>
      </c>
      <c r="CK29" s="303">
        <v>576443.46333333338</v>
      </c>
      <c r="CL29" s="303">
        <v>672405.10902777791</v>
      </c>
      <c r="CM29" s="303">
        <v>715124.29083333339</v>
      </c>
      <c r="CN29" s="303">
        <v>746156.6399999999</v>
      </c>
      <c r="CO29" s="303">
        <v>750326.89249999996</v>
      </c>
      <c r="CP29" s="303">
        <v>755670.15499999991</v>
      </c>
      <c r="CQ29" s="303">
        <v>792892.24583333323</v>
      </c>
      <c r="CR29" s="303">
        <v>815816.03416666656</v>
      </c>
      <c r="CS29" s="303">
        <v>814921.563333333</v>
      </c>
      <c r="CT29" s="303">
        <v>816739</v>
      </c>
      <c r="CU29" s="303">
        <v>857463.17749999964</v>
      </c>
      <c r="CV29" s="303">
        <v>857842.63</v>
      </c>
      <c r="CW29" s="303">
        <f>'Resultado | Income Statement'!CW65</f>
        <v>858095.80750000011</v>
      </c>
      <c r="CX29" s="303">
        <f>'Resultado | Income Statement'!CX65</f>
        <v>857742.91583333351</v>
      </c>
      <c r="CY29" s="303">
        <f>'Resultado | Income Statement'!CY65</f>
        <v>869888.07166666642</v>
      </c>
      <c r="CZ29" s="304"/>
    </row>
    <row r="30" spans="2:104">
      <c r="B30" s="292" t="str">
        <f>IF(Portfolio!$CE$3=SOURCE!$A$1,SOURCE!D322,SOURCE!E322)</f>
        <v>ABL Shopping Center Própria (Média do Período) Ajustada</v>
      </c>
      <c r="C30" s="326">
        <f>'Resultado | Income Statement'!C66</f>
        <v>202286.86382880079</v>
      </c>
      <c r="D30" s="326">
        <f>'Resultado | Income Statement'!D66</f>
        <v>202240.92558702634</v>
      </c>
      <c r="E30" s="326">
        <f>'Resultado | Income Statement'!E66</f>
        <v>202217.11521802109</v>
      </c>
      <c r="F30" s="326">
        <f>'Resultado | Income Statement'!F66</f>
        <v>206532.03068081304</v>
      </c>
      <c r="G30" s="326">
        <f>'Resultado | Income Statement'!G66</f>
        <v>216661.88645838949</v>
      </c>
      <c r="H30" s="326">
        <f>'Resultado | Income Statement'!H66</f>
        <v>210871.27546703891</v>
      </c>
      <c r="I30" s="326">
        <f>'Resultado | Income Statement'!I66</f>
        <v>229737.51191851284</v>
      </c>
      <c r="J30" s="326">
        <f>'Resultado | Income Statement'!J66</f>
        <v>235134.65921125779</v>
      </c>
      <c r="K30" s="326">
        <f>'Resultado | Income Statement'!K66</f>
        <v>235125.59879462508</v>
      </c>
      <c r="L30" s="326">
        <f>'Resultado | Income Statement'!L66</f>
        <v>248826.8382320641</v>
      </c>
      <c r="M30" s="326">
        <f>'Resultado | Income Statement'!M66</f>
        <v>252350.25045923464</v>
      </c>
      <c r="N30" s="326">
        <f>'Resultado | Income Statement'!N66</f>
        <v>293358.97643738356</v>
      </c>
      <c r="O30" s="326">
        <f>'Resultado | Income Statement'!O66</f>
        <v>316377.94215324498</v>
      </c>
      <c r="P30" s="326">
        <f>'Resultado | Income Statement'!P66</f>
        <v>316457.61739074194</v>
      </c>
      <c r="Q30" s="326">
        <f>'Resultado | Income Statement'!Q66</f>
        <v>319085.85049874755</v>
      </c>
      <c r="R30" s="326">
        <f>'Resultado | Income Statement'!R66</f>
        <v>330787.54248127359</v>
      </c>
      <c r="S30" s="326">
        <f>'Resultado | Income Statement'!S66</f>
        <v>332442.91505005269</v>
      </c>
      <c r="T30" s="326">
        <f>'Resultado | Income Statement'!T66</f>
        <v>332573.89623863611</v>
      </c>
      <c r="U30" s="326">
        <f>'Resultado | Income Statement'!U66</f>
        <v>339307.53003418539</v>
      </c>
      <c r="V30" s="326">
        <f>'Resultado | Income Statement'!V66</f>
        <v>356885.00068</v>
      </c>
      <c r="W30" s="326">
        <f>'Resultado | Income Statement'!W66</f>
        <v>357154.55899999995</v>
      </c>
      <c r="X30" s="326">
        <f>'Resultado | Income Statement'!X66</f>
        <v>357175.54051466659</v>
      </c>
      <c r="Y30" s="326">
        <f>'Resultado | Income Statement'!Y66</f>
        <v>357330.21306139999</v>
      </c>
      <c r="Z30" s="326">
        <f>'Resultado | Income Statement'!Z66</f>
        <v>383759.87257396674</v>
      </c>
      <c r="AA30" s="326">
        <f>'Resultado | Income Statement'!AA66</f>
        <v>405625.69285726664</v>
      </c>
      <c r="AB30" s="326">
        <f>'Resultado | Income Statement'!AB66</f>
        <v>405808.76703830296</v>
      </c>
      <c r="AC30" s="326">
        <f>'Resultado | Income Statement'!AC66</f>
        <v>405796.51976301032</v>
      </c>
      <c r="AD30" s="326">
        <f>'Resultado | Income Statement'!AD66</f>
        <v>474725.9801359041</v>
      </c>
      <c r="AE30" s="326">
        <f>'Resultado | Income Statement'!AE66</f>
        <v>508566.96798977023</v>
      </c>
      <c r="AF30" s="326">
        <f>'Resultado | Income Statement'!AF66</f>
        <v>508908.49282507034</v>
      </c>
      <c r="AG30" s="326">
        <f>'Resultado | Income Statement'!AG66</f>
        <v>516946.45642622549</v>
      </c>
      <c r="AH30" s="326">
        <f>'Resultado | Income Statement'!AH66</f>
        <v>533443.49667092483</v>
      </c>
      <c r="AI30" s="326">
        <f>'Resultado | Income Statement'!AI66</f>
        <v>544974.58202252584</v>
      </c>
      <c r="AJ30" s="326">
        <f>'Resultado | Income Statement'!AJ66</f>
        <v>546092.38669297798</v>
      </c>
      <c r="AK30" s="326">
        <f>'Resultado | Income Statement'!AK66</f>
        <v>548076.82577917911</v>
      </c>
      <c r="AL30" s="326">
        <f>'Resultado | Income Statement'!AL66</f>
        <v>548664.94420956774</v>
      </c>
      <c r="AM30" s="326">
        <f>'Resultado | Income Statement'!AM66</f>
        <v>549063.31453159451</v>
      </c>
      <c r="AN30" s="326">
        <f>'Resultado | Income Statement'!AN66</f>
        <v>548961.27358712978</v>
      </c>
      <c r="AO30" s="326">
        <f>'Resultado | Income Statement'!AO66</f>
        <v>549463.6277056312</v>
      </c>
      <c r="AP30" s="326">
        <f>'Resultado | Income Statement'!AP66</f>
        <v>551517.6976800001</v>
      </c>
      <c r="AQ30" s="326">
        <f>'Resultado | Income Statement'!AQ66</f>
        <v>551303.53680666664</v>
      </c>
      <c r="AR30" s="326">
        <f>'Resultado | Income Statement'!AR66</f>
        <v>553429.88305666659</v>
      </c>
      <c r="AS30" s="326">
        <f>'Resultado | Income Statement'!AS66</f>
        <v>554351.33282532264</v>
      </c>
      <c r="AT30" s="326">
        <f>'Resultado | Income Statement'!AT66</f>
        <v>570649.38339467463</v>
      </c>
      <c r="AU30" s="326">
        <f>'Resultado | Income Statement'!AU66</f>
        <v>575467.91443852172</v>
      </c>
      <c r="AV30" s="326">
        <f>'Resultado | Income Statement'!AV66</f>
        <v>575366.20850029041</v>
      </c>
      <c r="AW30" s="326">
        <f>'Resultado | Income Statement'!AW66</f>
        <v>580416.8467976948</v>
      </c>
      <c r="AX30" s="326">
        <f>'Resultado | Income Statement'!AX66</f>
        <v>610144.76769543614</v>
      </c>
      <c r="AY30" s="326">
        <f>'Resultado | Income Statement'!AY66</f>
        <v>624423.33693446452</v>
      </c>
      <c r="AZ30" s="326">
        <f>'Resultado | Income Statement'!AZ66</f>
        <v>623834.4075560593</v>
      </c>
      <c r="BA30" s="326">
        <f>'Resultado | Income Statement'!BA66</f>
        <v>624504.74003575742</v>
      </c>
      <c r="BB30" s="326">
        <f>'Resultado | Income Statement'!BB66</f>
        <v>624049.45861289871</v>
      </c>
      <c r="BC30" s="326">
        <f>'Resultado | Income Statement'!BC66</f>
        <v>622680.3563597562</v>
      </c>
      <c r="BD30" s="326">
        <f>'Resultado | Income Statement'!BD66</f>
        <v>632609.47621143819</v>
      </c>
      <c r="BE30" s="326">
        <f>'Resultado | Income Statement'!BE66</f>
        <v>633074.59693086322</v>
      </c>
      <c r="BF30" s="326">
        <f>'Resultado | Income Statement'!BF66</f>
        <v>634465.95942646265</v>
      </c>
      <c r="BG30" s="326">
        <f>'Resultado | Income Statement'!BG66</f>
        <v>649894.91583382024</v>
      </c>
      <c r="BH30" s="326">
        <f>'Resultado | Income Statement'!BH66</f>
        <v>650275.61021785683</v>
      </c>
      <c r="BI30" s="326">
        <f>'Resultado | Income Statement'!BI66</f>
        <v>650158.64583669777</v>
      </c>
      <c r="BJ30" s="326">
        <f>'Resultado | Income Statement'!BJ66</f>
        <v>650357.81049569754</v>
      </c>
      <c r="BK30" s="326">
        <f>'Resultado | Income Statement'!BK66</f>
        <v>651038.10226969013</v>
      </c>
      <c r="BL30" s="326">
        <f>'Resultado | Income Statement'!BL66</f>
        <v>650691.81365549681</v>
      </c>
      <c r="BM30" s="326">
        <f>'Resultado | Income Statement'!BM66</f>
        <v>650474.07102877379</v>
      </c>
      <c r="BN30" s="326">
        <f>'Resultado | Income Statement'!BN66</f>
        <v>675890.01888815942</v>
      </c>
      <c r="BO30" s="326">
        <f>'Resultado | Income Statement'!BO66</f>
        <v>687935.48140415945</v>
      </c>
      <c r="BP30" s="326">
        <f>'Resultado | Income Statement'!BP66</f>
        <v>687901.89737982617</v>
      </c>
      <c r="BQ30" s="326">
        <f>'Resultado | Income Statement'!BQ66</f>
        <v>688127.51186636288</v>
      </c>
      <c r="BR30" s="326">
        <f>'Resultado | Income Statement'!BR66</f>
        <v>687919.20214069623</v>
      </c>
      <c r="BS30" s="326">
        <f>'Resultado | Income Statement'!BS66</f>
        <v>687897.51740736281</v>
      </c>
      <c r="BT30" s="326">
        <f>'Resultado | Income Statement'!BT66</f>
        <v>688357.61221205001</v>
      </c>
      <c r="BU30" s="326">
        <f>'Resultado | Income Statement'!BU66</f>
        <v>689454.14849776169</v>
      </c>
      <c r="BV30" s="326">
        <f>'Resultado | Income Statement'!BV66</f>
        <v>692425.98493639147</v>
      </c>
      <c r="BW30" s="326">
        <f>'Resultado | Income Statement'!BW66</f>
        <v>692320.32559172483</v>
      </c>
      <c r="BX30" s="326">
        <f>'Resultado | Income Statement'!BX66</f>
        <v>694630.58316934644</v>
      </c>
      <c r="BY30" s="326">
        <f>'Resultado | Income Statement'!BY66</f>
        <v>690617.01938125177</v>
      </c>
      <c r="BZ30" s="326">
        <f>'Resultado | Income Statement'!BZ66</f>
        <v>691717.66996325389</v>
      </c>
      <c r="CA30" s="326">
        <f>'Resultado | Income Statement'!CA66</f>
        <v>696549.92636078864</v>
      </c>
      <c r="CB30" s="326">
        <f>'Resultado | Income Statement'!CB66</f>
        <v>697004.68684159487</v>
      </c>
      <c r="CC30" s="326">
        <f>'Resultado | Income Statement'!CC66</f>
        <v>697311.31510544685</v>
      </c>
      <c r="CD30" s="326">
        <f>'Resultado | Income Statement'!CD66</f>
        <v>697336.72299816948</v>
      </c>
      <c r="CF30" s="303">
        <v>205026.04550531093</v>
      </c>
      <c r="CG30" s="303">
        <v>234350.90003763937</v>
      </c>
      <c r="CH30" s="303">
        <v>288023.77983020729</v>
      </c>
      <c r="CI30" s="303">
        <v>324535.12069346302</v>
      </c>
      <c r="CJ30" s="303">
        <v>345937.47577749996</v>
      </c>
      <c r="CK30" s="303">
        <v>396359.74424417503</v>
      </c>
      <c r="CL30" s="303">
        <v>496812.88198257296</v>
      </c>
      <c r="CM30" s="303">
        <v>527190.60790220893</v>
      </c>
      <c r="CN30" s="303">
        <v>547265.35134272929</v>
      </c>
      <c r="CO30" s="303">
        <v>549782.54886750004</v>
      </c>
      <c r="CP30" s="303">
        <v>569283.35021026444</v>
      </c>
      <c r="CQ30" s="303">
        <v>605380.18282794906</v>
      </c>
      <c r="CR30" s="303">
        <v>624202.9857847949</v>
      </c>
      <c r="CS30" s="303">
        <v>633894.66069229774</v>
      </c>
      <c r="CT30" s="303">
        <v>650110</v>
      </c>
      <c r="CU30" s="303">
        <v>687818.60753271834</v>
      </c>
      <c r="CV30" s="303">
        <v>687971.02319776127</v>
      </c>
      <c r="CW30" s="303">
        <f>'Resultado | Income Statement'!CW66</f>
        <v>691318.88197939179</v>
      </c>
      <c r="CX30" s="303">
        <f>'Resultado | Income Statement'!CX66</f>
        <v>686524.58636399999</v>
      </c>
      <c r="CY30" s="303">
        <f>'Resultado | Income Statement'!CY66</f>
        <v>695553.81198327942</v>
      </c>
      <c r="CZ30" s="304"/>
    </row>
    <row r="31" spans="2:104">
      <c r="B31" s="292" t="str">
        <f>IF(Portfolio!$CE$3=SOURCE!$A$1,SOURCE!D323,SOURCE!E323)</f>
        <v>ABL Torre Comercial Total Média</v>
      </c>
      <c r="C31" s="326">
        <f>SUM('Resultado | Income Statement'!D144:D145)</f>
        <v>0</v>
      </c>
      <c r="D31" s="326">
        <f>SUM('Resultado | Income Statement'!E144:E145)</f>
        <v>0</v>
      </c>
      <c r="E31" s="326">
        <f>SUM('Resultado | Income Statement'!F144:F145)</f>
        <v>0</v>
      </c>
      <c r="F31" s="326">
        <f>SUM('Resultado | Income Statement'!G144:G145)</f>
        <v>0</v>
      </c>
      <c r="G31" s="326">
        <f>SUM('Resultado | Income Statement'!H144:H145)</f>
        <v>0</v>
      </c>
      <c r="H31" s="326">
        <f>SUM('Resultado | Income Statement'!I144:I145)</f>
        <v>0</v>
      </c>
      <c r="I31" s="326">
        <f>SUM('Resultado | Income Statement'!J144:J145)</f>
        <v>0</v>
      </c>
      <c r="J31" s="326">
        <f>SUM('Resultado | Income Statement'!K144:K145)</f>
        <v>0</v>
      </c>
      <c r="K31" s="326">
        <f>SUM('Resultado | Income Statement'!L144:L145)</f>
        <v>0</v>
      </c>
      <c r="L31" s="326">
        <f>SUM('Resultado | Income Statement'!M144:M145)</f>
        <v>0</v>
      </c>
      <c r="M31" s="326">
        <f>SUM('Resultado | Income Statement'!N144:N145)</f>
        <v>0</v>
      </c>
      <c r="N31" s="326">
        <f>SUM('Resultado | Income Statement'!O144:O145)</f>
        <v>0</v>
      </c>
      <c r="O31" s="326">
        <f>SUM('Resultado | Income Statement'!P144:P145)</f>
        <v>0</v>
      </c>
      <c r="P31" s="326">
        <f>SUM('Resultado | Income Statement'!Q144:Q145)</f>
        <v>0</v>
      </c>
      <c r="Q31" s="326">
        <f>SUM('Resultado | Income Statement'!R144:R145)</f>
        <v>0</v>
      </c>
      <c r="R31" s="326">
        <f>SUM('Resultado | Income Statement'!S144:S145)</f>
        <v>0</v>
      </c>
      <c r="S31" s="326">
        <f>SUM('Resultado | Income Statement'!T144:T145)</f>
        <v>0</v>
      </c>
      <c r="T31" s="326">
        <f>SUM('Resultado | Income Statement'!U144:U145)</f>
        <v>0</v>
      </c>
      <c r="U31" s="326">
        <f>SUM('Resultado | Income Statement'!V144:V145)</f>
        <v>0</v>
      </c>
      <c r="V31" s="326">
        <f>SUM('Resultado | Income Statement'!W144:W145)</f>
        <v>0</v>
      </c>
      <c r="W31" s="326">
        <f>SUM('Resultado | Income Statement'!X144:X145)</f>
        <v>0</v>
      </c>
      <c r="X31" s="326">
        <f>SUM('Resultado | Income Statement'!Y144:Y145)</f>
        <v>0</v>
      </c>
      <c r="Y31" s="326">
        <f>SUM('Resultado | Income Statement'!Z144:Z145)</f>
        <v>0</v>
      </c>
      <c r="Z31" s="326">
        <f>SUM('Resultado | Income Statement'!AA144:AA145)</f>
        <v>0</v>
      </c>
      <c r="AA31" s="326">
        <f>SUM('Resultado | Income Statement'!AB144:AB145)</f>
        <v>0</v>
      </c>
      <c r="AB31" s="326">
        <f>SUM('Resultado | Income Statement'!AC144:AC145)</f>
        <v>0</v>
      </c>
      <c r="AC31" s="326">
        <f>SUM('Resultado | Income Statement'!AD144:AD145)</f>
        <v>0</v>
      </c>
      <c r="AD31" s="326">
        <f>SUM('Resultado | Income Statement'!AE144:AE145)</f>
        <v>0</v>
      </c>
      <c r="AE31" s="326">
        <f>SUM('Resultado | Income Statement'!AF144:AF145)</f>
        <v>0</v>
      </c>
      <c r="AF31" s="326">
        <f>SUM('Resultado | Income Statement'!AG144:AG145)</f>
        <v>0</v>
      </c>
      <c r="AG31" s="326">
        <f>SUM('Resultado | Income Statement'!AH144:AH145)</f>
        <v>0</v>
      </c>
      <c r="AH31" s="326">
        <f>SUM(Portfolio!AI146:AI147)</f>
        <v>74198</v>
      </c>
      <c r="AI31" s="326">
        <f>SUM(Portfolio!AJ146:AJ147)</f>
        <v>74198</v>
      </c>
      <c r="AJ31" s="326">
        <f>SUM(Portfolio!AK146:AK147)</f>
        <v>74198</v>
      </c>
      <c r="AK31" s="326">
        <f>SUM(Portfolio!AL146:AL147)</f>
        <v>74198</v>
      </c>
      <c r="AL31" s="326">
        <f>SUM(Portfolio!AM146:AM147)</f>
        <v>74198</v>
      </c>
      <c r="AM31" s="326">
        <f>SUM(Portfolio!AN146:AN147)</f>
        <v>87558</v>
      </c>
      <c r="AN31" s="326">
        <f>SUM(Portfolio!AO146:AO147)</f>
        <v>87558</v>
      </c>
      <c r="AO31" s="326">
        <f>SUM(Portfolio!AP146:AP147)</f>
        <v>87558</v>
      </c>
      <c r="AP31" s="326">
        <f>SUM(Portfolio!AQ146:AQ147)</f>
        <v>87558</v>
      </c>
      <c r="AQ31" s="326">
        <f>SUM(Portfolio!AR146:AR147)</f>
        <v>87558</v>
      </c>
      <c r="AR31" s="326">
        <f>SUM(Portfolio!AS146:AS147)</f>
        <v>87558</v>
      </c>
      <c r="AS31" s="326">
        <f>SUM(Portfolio!AT146:AT147)</f>
        <v>87558</v>
      </c>
      <c r="AT31" s="326">
        <f>SUM(Portfolio!AU146:AU147)</f>
        <v>87558</v>
      </c>
      <c r="AU31" s="326">
        <f>SUM(Portfolio!AV146:AV147)</f>
        <v>87558</v>
      </c>
      <c r="AV31" s="326">
        <f>SUM(Portfolio!AW146:AW147)</f>
        <v>87558</v>
      </c>
      <c r="AW31" s="326">
        <f>SUM(Portfolio!AX146:AX147)</f>
        <v>87558</v>
      </c>
      <c r="AX31" s="326">
        <f>SUM(Portfolio!AY146:AY147)</f>
        <v>87558</v>
      </c>
      <c r="AY31" s="326">
        <f>SUM(Portfolio!AZ146:AZ147)</f>
        <v>87558</v>
      </c>
      <c r="AZ31" s="326">
        <f>SUM(Portfolio!BA146:BA147)</f>
        <v>87558</v>
      </c>
      <c r="BA31" s="326">
        <f>SUM(Portfolio!BB146:BB147)</f>
        <v>87558</v>
      </c>
      <c r="BB31" s="326">
        <f>SUM(Portfolio!BC146:BC147)</f>
        <v>87558</v>
      </c>
      <c r="BC31" s="326">
        <f>SUM(Portfolio!BD146:BD147)</f>
        <v>87558</v>
      </c>
      <c r="BD31" s="326">
        <f>SUM(Portfolio!BE146:BE147)</f>
        <v>87558</v>
      </c>
      <c r="BE31" s="326">
        <f>SUM(Portfolio!BF146:BF147)</f>
        <v>87558</v>
      </c>
      <c r="BF31" s="326">
        <f>SUM(Portfolio!BG146:BG147)</f>
        <v>87558</v>
      </c>
      <c r="BG31" s="326">
        <f>SUM(Portfolio!BH146:BH147)</f>
        <v>87558</v>
      </c>
      <c r="BH31" s="326">
        <f>SUM(Portfolio!BI146:BI147)</f>
        <v>87558</v>
      </c>
      <c r="BI31" s="326">
        <f>SUM(Portfolio!BJ146:BJ147)</f>
        <v>50640</v>
      </c>
      <c r="BJ31" s="326">
        <f>SUM(Portfolio!BK146:BK147)</f>
        <v>50640</v>
      </c>
      <c r="BK31" s="326">
        <f>SUM(Portfolio!BL146:BL147)</f>
        <v>50582</v>
      </c>
      <c r="BL31" s="326">
        <f>SUM(Portfolio!BM146:BM147)</f>
        <v>50582</v>
      </c>
      <c r="BM31" s="326">
        <f>SUM(Portfolio!BN146:BN147)</f>
        <v>50582</v>
      </c>
      <c r="BN31" s="326">
        <f>SUM(Portfolio!BO146:BO147)</f>
        <v>50582</v>
      </c>
      <c r="BO31" s="326">
        <f>SUM(Portfolio!BP146:BP147)</f>
        <v>50582</v>
      </c>
      <c r="BP31" s="326">
        <f>SUM(Portfolio!BQ146:BQ147)</f>
        <v>50582</v>
      </c>
      <c r="BQ31" s="326">
        <f>SUM(Portfolio!BR146:BR147)</f>
        <v>50582</v>
      </c>
      <c r="BR31" s="326">
        <f>SUM(Portfolio!BS146:BS147)</f>
        <v>50582</v>
      </c>
      <c r="BS31" s="326">
        <f>SUM(Portfolio!BT146:BT147)</f>
        <v>50582</v>
      </c>
      <c r="BT31" s="326">
        <f>SUM(Portfolio!BU146:BU147)</f>
        <v>50582</v>
      </c>
      <c r="BU31" s="326">
        <f>SUM(Portfolio!BV146:BV147)</f>
        <v>50582</v>
      </c>
      <c r="BV31" s="326">
        <f>SUM(Portfolio!BW146:BW147)</f>
        <v>50582</v>
      </c>
      <c r="BW31" s="326">
        <f>SUM(Portfolio!BX146:BX147)</f>
        <v>50582</v>
      </c>
      <c r="BX31" s="326">
        <f>SUM(Portfolio!BY146:BY147)</f>
        <v>50582</v>
      </c>
      <c r="BY31" s="326">
        <f>SUM(Portfolio!BZ146:BZ147)</f>
        <v>50582</v>
      </c>
      <c r="BZ31" s="326">
        <f>SUM(Portfolio!CA146:CA147)</f>
        <v>50582</v>
      </c>
      <c r="CA31" s="326">
        <f>SUM(Portfolio!CB146:CB147)</f>
        <v>50582</v>
      </c>
      <c r="CB31" s="326">
        <f>SUM(Portfolio!CC146:CC147)</f>
        <v>50582</v>
      </c>
      <c r="CC31" s="326">
        <f>SUM(Portfolio!CD146:CD147)</f>
        <v>50582</v>
      </c>
      <c r="CD31" s="326">
        <f>SUM(Portfolio!CE146:CE147)</f>
        <v>50582</v>
      </c>
      <c r="CF31" s="303">
        <v>0</v>
      </c>
      <c r="CG31" s="303">
        <v>0</v>
      </c>
      <c r="CH31" s="303">
        <v>0</v>
      </c>
      <c r="CI31" s="303">
        <v>0</v>
      </c>
      <c r="CJ31" s="303">
        <v>0</v>
      </c>
      <c r="CK31" s="303">
        <v>0</v>
      </c>
      <c r="CL31" s="303">
        <v>0</v>
      </c>
      <c r="CM31" s="303">
        <v>0</v>
      </c>
      <c r="CN31" s="303">
        <v>74198</v>
      </c>
      <c r="CO31" s="303">
        <v>87558</v>
      </c>
      <c r="CP31" s="303">
        <v>87558</v>
      </c>
      <c r="CQ31" s="303">
        <v>87558</v>
      </c>
      <c r="CR31" s="303">
        <v>87558</v>
      </c>
      <c r="CS31" s="303">
        <v>87558</v>
      </c>
      <c r="CT31" s="303">
        <v>50640</v>
      </c>
      <c r="CU31" s="303">
        <v>50582</v>
      </c>
      <c r="CV31" s="303">
        <v>50582</v>
      </c>
      <c r="CW31" s="303">
        <f t="shared" ref="CW31" si="105">AVERAGE(BS31:BV31)</f>
        <v>50582</v>
      </c>
      <c r="CX31" s="303">
        <f>AVERAGE(BW31:BZ31)</f>
        <v>50582</v>
      </c>
      <c r="CY31" s="303">
        <f>AVERAGE(CA31:CD31)</f>
        <v>50582</v>
      </c>
      <c r="CZ31" s="304"/>
    </row>
    <row r="32" spans="2:104">
      <c r="B32" s="292" t="str">
        <f>IF(Portfolio!$CE$3=SOURCE!$A$1,SOURCE!D324,SOURCE!E324)</f>
        <v>ABL Torre Comercial Própria Média</v>
      </c>
      <c r="C32" s="326">
        <f>SUM('Resultado | Income Statement'!D152:D153)</f>
        <v>0</v>
      </c>
      <c r="D32" s="326">
        <f>SUM('Resultado | Income Statement'!E152:E153)</f>
        <v>0</v>
      </c>
      <c r="E32" s="326">
        <f>SUM('Resultado | Income Statement'!F152:F153)</f>
        <v>0</v>
      </c>
      <c r="F32" s="326">
        <f>SUM('Resultado | Income Statement'!G152:G153)</f>
        <v>0</v>
      </c>
      <c r="G32" s="326">
        <f>SUM('Resultado | Income Statement'!H152:H153)</f>
        <v>0</v>
      </c>
      <c r="H32" s="326">
        <f>SUM('Resultado | Income Statement'!I152:I153)</f>
        <v>0</v>
      </c>
      <c r="I32" s="326">
        <f>SUM('Resultado | Income Statement'!J152:J153)</f>
        <v>0</v>
      </c>
      <c r="J32" s="326">
        <f>SUM('Resultado | Income Statement'!K152:K153)</f>
        <v>0</v>
      </c>
      <c r="K32" s="326">
        <f>SUM('Resultado | Income Statement'!L152:L153)</f>
        <v>0</v>
      </c>
      <c r="L32" s="326">
        <f>SUM('Resultado | Income Statement'!M152:M153)</f>
        <v>0</v>
      </c>
      <c r="M32" s="326">
        <f>SUM('Resultado | Income Statement'!N152:N153)</f>
        <v>0</v>
      </c>
      <c r="N32" s="326">
        <f>SUM('Resultado | Income Statement'!O152:O153)</f>
        <v>0</v>
      </c>
      <c r="O32" s="326">
        <f>SUM('Resultado | Income Statement'!P152:P153)</f>
        <v>0</v>
      </c>
      <c r="P32" s="326">
        <f>SUM('Resultado | Income Statement'!Q152:Q153)</f>
        <v>0</v>
      </c>
      <c r="Q32" s="326">
        <f>SUM('Resultado | Income Statement'!R152:R153)</f>
        <v>0</v>
      </c>
      <c r="R32" s="326">
        <f>SUM('Resultado | Income Statement'!S152:S153)</f>
        <v>0</v>
      </c>
      <c r="S32" s="326">
        <f>SUM('Resultado | Income Statement'!T152:T153)</f>
        <v>0</v>
      </c>
      <c r="T32" s="326">
        <f>SUM('Resultado | Income Statement'!U152:U153)</f>
        <v>0</v>
      </c>
      <c r="U32" s="326">
        <f>SUM('Resultado | Income Statement'!V152:V153)</f>
        <v>0</v>
      </c>
      <c r="V32" s="326">
        <f>SUM('Resultado | Income Statement'!W152:W153)</f>
        <v>0</v>
      </c>
      <c r="W32" s="326">
        <f>SUM('Resultado | Income Statement'!X152:X153)</f>
        <v>0</v>
      </c>
      <c r="X32" s="326">
        <f>SUM('Resultado | Income Statement'!Y152:Y153)</f>
        <v>0</v>
      </c>
      <c r="Y32" s="326">
        <f>SUM('Resultado | Income Statement'!Z152:Z153)</f>
        <v>0</v>
      </c>
      <c r="Z32" s="326">
        <f>SUM('Resultado | Income Statement'!AA152:AA153)</f>
        <v>0</v>
      </c>
      <c r="AA32" s="326">
        <f>SUM('Resultado | Income Statement'!AB152:AB153)</f>
        <v>0</v>
      </c>
      <c r="AB32" s="326">
        <f>SUM('Resultado | Income Statement'!AC152:AC153)</f>
        <v>0</v>
      </c>
      <c r="AC32" s="326">
        <f>SUM('Resultado | Income Statement'!AD152:AD153)</f>
        <v>0</v>
      </c>
      <c r="AD32" s="326">
        <f>SUM('Resultado | Income Statement'!AE152:AE153)</f>
        <v>0</v>
      </c>
      <c r="AE32" s="326">
        <f>SUM('Resultado | Income Statement'!AF152:AF153)</f>
        <v>0</v>
      </c>
      <c r="AF32" s="326">
        <f>SUM('Resultado | Income Statement'!AG152:AG153)</f>
        <v>0</v>
      </c>
      <c r="AG32" s="326">
        <f>SUM('Resultado | Income Statement'!AH152:AH153)</f>
        <v>0</v>
      </c>
      <c r="AH32" s="326">
        <f>SUM(Portfolio!AI154:AI155)</f>
        <v>74198</v>
      </c>
      <c r="AI32" s="326">
        <f>SUM(Portfolio!AJ154:AJ155)</f>
        <v>74198</v>
      </c>
      <c r="AJ32" s="326">
        <f>SUM(Portfolio!AK154:AK155)</f>
        <v>74198</v>
      </c>
      <c r="AK32" s="326">
        <f>SUM(Portfolio!AL154:AL155)</f>
        <v>74198</v>
      </c>
      <c r="AL32" s="326">
        <f>SUM(Portfolio!AM154:AM155)</f>
        <v>74198</v>
      </c>
      <c r="AM32" s="326">
        <f>SUM(Portfolio!AN154:AN155)</f>
        <v>80878</v>
      </c>
      <c r="AN32" s="326">
        <f>SUM(Portfolio!AO154:AO155)</f>
        <v>80878</v>
      </c>
      <c r="AO32" s="326">
        <f>SUM(Portfolio!AP154:AP155)</f>
        <v>80878</v>
      </c>
      <c r="AP32" s="326">
        <f>SUM(Portfolio!AQ154:AQ155)</f>
        <v>80878</v>
      </c>
      <c r="AQ32" s="326">
        <f>SUM(Portfolio!AR154:AR155)</f>
        <v>80878</v>
      </c>
      <c r="AR32" s="326">
        <f>SUM(Portfolio!AS154:AS155)</f>
        <v>80878</v>
      </c>
      <c r="AS32" s="326">
        <f>SUM(Portfolio!AT154:AT155)</f>
        <v>80878</v>
      </c>
      <c r="AT32" s="326">
        <f>SUM(Portfolio!AU154:AU155)</f>
        <v>80878</v>
      </c>
      <c r="AU32" s="326">
        <f>SUM(Portfolio!AV154:AV155)</f>
        <v>80878</v>
      </c>
      <c r="AV32" s="326">
        <f>SUM(Portfolio!AW154:AW155)</f>
        <v>80878</v>
      </c>
      <c r="AW32" s="326">
        <f>SUM(Portfolio!AX154:AX155)</f>
        <v>80878</v>
      </c>
      <c r="AX32" s="326">
        <f>SUM(Portfolio!AY154:AY155)</f>
        <v>80878</v>
      </c>
      <c r="AY32" s="326">
        <f>SUM(Portfolio!AZ154:AZ155)</f>
        <v>80878</v>
      </c>
      <c r="AZ32" s="326">
        <f>SUM(Portfolio!BA154:BA155)</f>
        <v>80878</v>
      </c>
      <c r="BA32" s="326">
        <f>SUM(Portfolio!BB154:BB155)</f>
        <v>80878</v>
      </c>
      <c r="BB32" s="326">
        <f>SUM(Portfolio!BC154:BC155)</f>
        <v>80878</v>
      </c>
      <c r="BC32" s="326">
        <f>SUM(Portfolio!BD154:BD155)</f>
        <v>80878</v>
      </c>
      <c r="BD32" s="326">
        <f>SUM(Portfolio!BE154:BE155)</f>
        <v>80878</v>
      </c>
      <c r="BE32" s="326">
        <f>SUM(Portfolio!BF154:BF155)</f>
        <v>80878</v>
      </c>
      <c r="BF32" s="326">
        <f>SUM(Portfolio!BG154:BG155)</f>
        <v>80878</v>
      </c>
      <c r="BG32" s="326">
        <f>SUM(Portfolio!BH154:BH155)</f>
        <v>83550</v>
      </c>
      <c r="BH32" s="326">
        <f>SUM(Portfolio!BI154:BI155)</f>
        <v>83550</v>
      </c>
      <c r="BI32" s="326">
        <f>SUM(Portfolio!BJ154:BJ155)</f>
        <v>46632</v>
      </c>
      <c r="BJ32" s="326">
        <f>SUM(Portfolio!BK154:BK155)</f>
        <v>46632</v>
      </c>
      <c r="BK32" s="326">
        <f>SUM(Portfolio!BL154:BL155)</f>
        <v>46591.4</v>
      </c>
      <c r="BL32" s="326">
        <f>SUM(Portfolio!BM154:BM155)</f>
        <v>46591.4</v>
      </c>
      <c r="BM32" s="326">
        <f>SUM(Portfolio!BN154:BN155)</f>
        <v>46591.4</v>
      </c>
      <c r="BN32" s="326">
        <f>SUM(Portfolio!BO154:BO155)</f>
        <v>46591.4</v>
      </c>
      <c r="BO32" s="326">
        <f>SUM(Portfolio!BP154:BP155)</f>
        <v>46591.4</v>
      </c>
      <c r="BP32" s="326">
        <f>SUM(Portfolio!BQ154:BQ155)</f>
        <v>46591.4</v>
      </c>
      <c r="BQ32" s="326">
        <f>SUM(Portfolio!BR154:BR155)</f>
        <v>46591.4</v>
      </c>
      <c r="BR32" s="326">
        <f>SUM(Portfolio!BS154:BS155)</f>
        <v>46591.4</v>
      </c>
      <c r="BS32" s="326">
        <f>SUM(Portfolio!BT154:BT155)</f>
        <v>46591.4</v>
      </c>
      <c r="BT32" s="326">
        <f>SUM(Portfolio!BU154:BU155)</f>
        <v>46591.4</v>
      </c>
      <c r="BU32" s="326">
        <f>SUM(Portfolio!BV154:BV155)</f>
        <v>46591.4</v>
      </c>
      <c r="BV32" s="326">
        <f>SUM(Portfolio!BW154:BW155)</f>
        <v>46591.4</v>
      </c>
      <c r="BW32" s="326">
        <f>SUM(Portfolio!BX154:BX155)</f>
        <v>46591.4</v>
      </c>
      <c r="BX32" s="326">
        <f>SUM(Portfolio!BY154:BY155)</f>
        <v>46591.4</v>
      </c>
      <c r="BY32" s="326">
        <f>SUM(Portfolio!BZ154:BZ155)</f>
        <v>46591.4</v>
      </c>
      <c r="BZ32" s="326">
        <f>SUM(Portfolio!CA154:CA155)</f>
        <v>46591.4</v>
      </c>
      <c r="CA32" s="326">
        <f>SUM(Portfolio!CB154:CB155)</f>
        <v>46591.4</v>
      </c>
      <c r="CB32" s="326">
        <f>SUM(Portfolio!CC154:CC155)</f>
        <v>46591.4</v>
      </c>
      <c r="CC32" s="326">
        <f>SUM(Portfolio!CD154:CD155)</f>
        <v>46591.4</v>
      </c>
      <c r="CD32" s="326">
        <f>SUM(Portfolio!CE154:CE155)</f>
        <v>46591.4</v>
      </c>
      <c r="CF32" s="303">
        <v>0</v>
      </c>
      <c r="CG32" s="303">
        <v>0</v>
      </c>
      <c r="CH32" s="303">
        <v>0</v>
      </c>
      <c r="CI32" s="303">
        <v>0</v>
      </c>
      <c r="CJ32" s="303">
        <v>0</v>
      </c>
      <c r="CK32" s="303">
        <v>0</v>
      </c>
      <c r="CL32" s="303">
        <v>0</v>
      </c>
      <c r="CM32" s="303">
        <v>0</v>
      </c>
      <c r="CN32" s="303">
        <v>74198</v>
      </c>
      <c r="CO32" s="303">
        <v>80878</v>
      </c>
      <c r="CP32" s="303">
        <v>80878</v>
      </c>
      <c r="CQ32" s="303">
        <v>80878</v>
      </c>
      <c r="CR32" s="303">
        <v>80878</v>
      </c>
      <c r="CS32" s="303">
        <v>80878</v>
      </c>
      <c r="CT32" s="303">
        <v>46632</v>
      </c>
      <c r="CU32" s="303">
        <v>46591.4</v>
      </c>
      <c r="CV32" s="303">
        <v>46591.4</v>
      </c>
      <c r="CW32" s="303">
        <f>AVERAGE(BS32:BV32)</f>
        <v>46591.4</v>
      </c>
      <c r="CX32" s="303">
        <f>AVERAGE(BW32:BZ32)</f>
        <v>46591.4</v>
      </c>
      <c r="CY32" s="303">
        <f>AVERAGE(CA32:CD32)</f>
        <v>46591.4</v>
      </c>
      <c r="CZ32" s="304"/>
    </row>
    <row r="33" spans="2:105">
      <c r="B33" s="292" t="str">
        <f>IF(Portfolio!$CE$3=SOURCE!$A$1,SOURCE!D325,SOURCE!E325)</f>
        <v>ABL Total Ajustada Média</v>
      </c>
      <c r="C33" s="326">
        <f t="shared" ref="C33:C34" si="106">C29+C31</f>
        <v>354012.80333333334</v>
      </c>
      <c r="D33" s="326">
        <f t="shared" ref="D33:AG33" si="107">D29+D31</f>
        <v>353948.21666666667</v>
      </c>
      <c r="E33" s="326">
        <f t="shared" si="107"/>
        <v>353959.20333333331</v>
      </c>
      <c r="F33" s="326">
        <f t="shared" si="107"/>
        <v>357671.3833333333</v>
      </c>
      <c r="G33" s="326">
        <f t="shared" si="107"/>
        <v>359072.72333333327</v>
      </c>
      <c r="H33" s="326">
        <f t="shared" si="107"/>
        <v>367516.66333333333</v>
      </c>
      <c r="I33" s="326">
        <f t="shared" si="107"/>
        <v>377587.53</v>
      </c>
      <c r="J33" s="326">
        <f t="shared" si="107"/>
        <v>377884.36</v>
      </c>
      <c r="K33" s="326">
        <f t="shared" si="107"/>
        <v>377981.25999999995</v>
      </c>
      <c r="L33" s="326">
        <f t="shared" si="107"/>
        <v>393899.76333333337</v>
      </c>
      <c r="M33" s="326">
        <f t="shared" si="107"/>
        <v>402522.40666666656</v>
      </c>
      <c r="N33" s="326">
        <f t="shared" si="107"/>
        <v>446010.44</v>
      </c>
      <c r="O33" s="326">
        <f t="shared" si="107"/>
        <v>470488.14333333331</v>
      </c>
      <c r="P33" s="326">
        <f t="shared" si="107"/>
        <v>470524.85666666669</v>
      </c>
      <c r="Q33" s="326">
        <f t="shared" si="107"/>
        <v>480368.82</v>
      </c>
      <c r="R33" s="326">
        <f t="shared" si="107"/>
        <v>509996.65333333332</v>
      </c>
      <c r="S33" s="326">
        <f t="shared" si="107"/>
        <v>515818.22333333339</v>
      </c>
      <c r="T33" s="326">
        <f t="shared" si="107"/>
        <v>515953.34333333338</v>
      </c>
      <c r="U33" s="326">
        <f t="shared" si="107"/>
        <v>522663.4766666668</v>
      </c>
      <c r="V33" s="326">
        <f t="shared" si="107"/>
        <v>536245.19666666666</v>
      </c>
      <c r="W33" s="326">
        <f t="shared" si="107"/>
        <v>537081.40666666673</v>
      </c>
      <c r="X33" s="326">
        <f t="shared" si="107"/>
        <v>537082.05666666664</v>
      </c>
      <c r="Y33" s="326">
        <f t="shared" si="107"/>
        <v>537359.07999999996</v>
      </c>
      <c r="Z33" s="326">
        <f t="shared" si="107"/>
        <v>564188.42333333322</v>
      </c>
      <c r="AA33" s="326">
        <f t="shared" si="107"/>
        <v>577835.59333333315</v>
      </c>
      <c r="AB33" s="326">
        <f t="shared" si="107"/>
        <v>577950.58500000008</v>
      </c>
      <c r="AC33" s="326">
        <f t="shared" si="107"/>
        <v>577880.59111111111</v>
      </c>
      <c r="AD33" s="326">
        <f t="shared" si="107"/>
        <v>649782.2533333333</v>
      </c>
      <c r="AE33" s="326">
        <f t="shared" si="107"/>
        <v>684622.08000000007</v>
      </c>
      <c r="AF33" s="326">
        <f t="shared" si="107"/>
        <v>684857.44666666654</v>
      </c>
      <c r="AG33" s="326">
        <f t="shared" si="107"/>
        <v>692819.66999999993</v>
      </c>
      <c r="AH33" s="326">
        <f t="shared" ref="AH33:BS33" si="108">AH29+AH31</f>
        <v>797235.96666666667</v>
      </c>
      <c r="AI33" s="326">
        <f t="shared" si="108"/>
        <v>816416.97333333327</v>
      </c>
      <c r="AJ33" s="326">
        <f t="shared" si="108"/>
        <v>818466.41999999981</v>
      </c>
      <c r="AK33" s="326">
        <f t="shared" si="108"/>
        <v>822324</v>
      </c>
      <c r="AL33" s="326">
        <f t="shared" si="108"/>
        <v>822958.5</v>
      </c>
      <c r="AM33" s="326">
        <f t="shared" si="108"/>
        <v>836954</v>
      </c>
      <c r="AN33" s="326">
        <f t="shared" si="108"/>
        <v>836953.50999999989</v>
      </c>
      <c r="AO33" s="326">
        <f t="shared" si="108"/>
        <v>837689.95333333313</v>
      </c>
      <c r="AP33" s="326">
        <f t="shared" si="108"/>
        <v>839942.10666666669</v>
      </c>
      <c r="AQ33" s="326">
        <f t="shared" si="108"/>
        <v>839663.76666666672</v>
      </c>
      <c r="AR33" s="326">
        <f t="shared" si="108"/>
        <v>843602.28666666651</v>
      </c>
      <c r="AS33" s="326">
        <f t="shared" si="108"/>
        <v>844686.44000000018</v>
      </c>
      <c r="AT33" s="326">
        <f t="shared" si="108"/>
        <v>844960.12666666671</v>
      </c>
      <c r="AU33" s="326">
        <f t="shared" si="108"/>
        <v>844803.34999999986</v>
      </c>
      <c r="AV33" s="326">
        <f t="shared" si="108"/>
        <v>844494.03333333333</v>
      </c>
      <c r="AW33" s="326">
        <f t="shared" si="108"/>
        <v>849189.82333333348</v>
      </c>
      <c r="AX33" s="326">
        <f t="shared" si="108"/>
        <v>885890.81666666677</v>
      </c>
      <c r="AY33" s="326">
        <f t="shared" si="108"/>
        <v>903406.34333333338</v>
      </c>
      <c r="AZ33" s="326">
        <f t="shared" si="108"/>
        <v>902689.23333333328</v>
      </c>
      <c r="BA33" s="326">
        <f t="shared" si="108"/>
        <v>903909.85666666657</v>
      </c>
      <c r="BB33" s="326">
        <f t="shared" si="108"/>
        <v>903490.70333333337</v>
      </c>
      <c r="BC33" s="326">
        <f t="shared" si="108"/>
        <v>901515.20666666667</v>
      </c>
      <c r="BD33" s="326">
        <f t="shared" si="108"/>
        <v>902226.42666666652</v>
      </c>
      <c r="BE33" s="326">
        <f t="shared" si="108"/>
        <v>902805.19</v>
      </c>
      <c r="BF33" s="326">
        <f t="shared" si="108"/>
        <v>903462.46999999986</v>
      </c>
      <c r="BG33" s="326">
        <f t="shared" si="108"/>
        <v>904093.11333333317</v>
      </c>
      <c r="BH33" s="326">
        <f t="shared" si="108"/>
        <v>904560.48666666669</v>
      </c>
      <c r="BI33" s="326">
        <f t="shared" si="108"/>
        <v>867319.04666666663</v>
      </c>
      <c r="BJ33" s="326">
        <f t="shared" si="108"/>
        <v>867510.25</v>
      </c>
      <c r="BK33" s="326">
        <f t="shared" si="108"/>
        <v>868362.25</v>
      </c>
      <c r="BL33" s="326">
        <f t="shared" si="108"/>
        <v>867921.94</v>
      </c>
      <c r="BM33" s="326">
        <f t="shared" si="108"/>
        <v>867619.30999999971</v>
      </c>
      <c r="BN33" s="326">
        <f t="shared" si="108"/>
        <v>895157.26333333319</v>
      </c>
      <c r="BO33" s="326">
        <f t="shared" si="108"/>
        <v>908395.30666666641</v>
      </c>
      <c r="BP33" s="326">
        <f t="shared" si="108"/>
        <v>908347.11666666646</v>
      </c>
      <c r="BQ33" s="326">
        <f t="shared" si="108"/>
        <v>908602.86999999988</v>
      </c>
      <c r="BR33" s="326">
        <f t="shared" si="108"/>
        <v>908353.22666666657</v>
      </c>
      <c r="BS33" s="326">
        <f t="shared" si="108"/>
        <v>908296.84999999986</v>
      </c>
      <c r="BT33" s="326">
        <f t="shared" ref="BT33" si="109">BT29+BT31</f>
        <v>908744.36333333328</v>
      </c>
      <c r="BU33" s="326">
        <f t="shared" ref="BU33" si="110">BU29+BU31</f>
        <v>909824.47666666657</v>
      </c>
      <c r="BV33" s="326">
        <f t="shared" ref="BV33:BX34" si="111">BV29+BV31</f>
        <v>909794.75</v>
      </c>
      <c r="BW33" s="326">
        <f t="shared" si="111"/>
        <v>909561.81333333324</v>
      </c>
      <c r="BX33" s="326">
        <f t="shared" si="111"/>
        <v>907348.19999999984</v>
      </c>
      <c r="BY33" s="326">
        <f t="shared" ref="BY33:BZ33" si="112">BY29+BY31</f>
        <v>902703.78</v>
      </c>
      <c r="BZ33" s="326">
        <f t="shared" si="112"/>
        <v>913685.87</v>
      </c>
      <c r="CA33" s="326">
        <f t="shared" ref="CA33:CB33" si="113">CA29+CA31</f>
        <v>918963.34333333315</v>
      </c>
      <c r="CB33" s="326">
        <f t="shared" si="113"/>
        <v>919417.4033333332</v>
      </c>
      <c r="CC33" s="326">
        <f t="shared" ref="CC33:CD33" si="114">CC29+CC31</f>
        <v>919745.60333333327</v>
      </c>
      <c r="CD33" s="326">
        <f t="shared" si="114"/>
        <v>923750.93666666665</v>
      </c>
      <c r="CF33" s="303">
        <f t="shared" ref="CF33:CU34" si="115">CF29+CF31</f>
        <v>354897.90166666661</v>
      </c>
      <c r="CG33" s="303">
        <f t="shared" si="115"/>
        <v>368988.99350000004</v>
      </c>
      <c r="CH33" s="303">
        <f t="shared" si="115"/>
        <v>437339.71527777775</v>
      </c>
      <c r="CI33" s="303">
        <f t="shared" si="115"/>
        <v>495898.40833333333</v>
      </c>
      <c r="CJ33" s="303">
        <f t="shared" si="115"/>
        <v>522670.06000000006</v>
      </c>
      <c r="CK33" s="303">
        <f t="shared" si="115"/>
        <v>576443.46333333338</v>
      </c>
      <c r="CL33" s="303">
        <f t="shared" si="115"/>
        <v>672405.10902777791</v>
      </c>
      <c r="CM33" s="303">
        <f t="shared" si="115"/>
        <v>715124.29083333339</v>
      </c>
      <c r="CN33" s="303">
        <f t="shared" si="115"/>
        <v>820354.6399999999</v>
      </c>
      <c r="CO33" s="303">
        <f t="shared" si="115"/>
        <v>837884.89249999996</v>
      </c>
      <c r="CP33" s="303">
        <f t="shared" si="115"/>
        <v>843228.15499999991</v>
      </c>
      <c r="CQ33" s="303">
        <f t="shared" si="115"/>
        <v>880450.24583333323</v>
      </c>
      <c r="CR33" s="303">
        <f t="shared" si="115"/>
        <v>903374.03416666656</v>
      </c>
      <c r="CS33" s="303">
        <f>CS29+CS31</f>
        <v>902479.563333333</v>
      </c>
      <c r="CT33" s="303">
        <f t="shared" si="115"/>
        <v>867379</v>
      </c>
      <c r="CU33" s="303">
        <f t="shared" si="115"/>
        <v>908045.17749999964</v>
      </c>
      <c r="CV33" s="303">
        <f t="shared" ref="CV33:CW34" si="116">CV29+CV31</f>
        <v>908424.63</v>
      </c>
      <c r="CW33" s="303">
        <f t="shared" si="116"/>
        <v>908677.80750000011</v>
      </c>
      <c r="CX33" s="303">
        <f>CX29+CX31</f>
        <v>908324.91583333351</v>
      </c>
      <c r="CY33" s="303">
        <f>CY29+CY31</f>
        <v>920470.07166666642</v>
      </c>
      <c r="CZ33" s="304"/>
    </row>
    <row r="34" spans="2:105">
      <c r="B34" s="292" t="str">
        <f>IF(Portfolio!$CE$3=SOURCE!$A$1,SOURCE!D326,SOURCE!E326)</f>
        <v>ABL Própria Ajustada Média</v>
      </c>
      <c r="C34" s="326">
        <f t="shared" si="106"/>
        <v>202286.86382880079</v>
      </c>
      <c r="D34" s="326">
        <f t="shared" ref="D34:AG34" si="117">D30+D32</f>
        <v>202240.92558702634</v>
      </c>
      <c r="E34" s="326">
        <f t="shared" si="117"/>
        <v>202217.11521802109</v>
      </c>
      <c r="F34" s="326">
        <f t="shared" si="117"/>
        <v>206532.03068081304</v>
      </c>
      <c r="G34" s="326">
        <f t="shared" si="117"/>
        <v>216661.88645838949</v>
      </c>
      <c r="H34" s="326">
        <f t="shared" si="117"/>
        <v>210871.27546703891</v>
      </c>
      <c r="I34" s="326">
        <f t="shared" si="117"/>
        <v>229737.51191851284</v>
      </c>
      <c r="J34" s="326">
        <f t="shared" si="117"/>
        <v>235134.65921125779</v>
      </c>
      <c r="K34" s="326">
        <f t="shared" si="117"/>
        <v>235125.59879462508</v>
      </c>
      <c r="L34" s="326">
        <f t="shared" si="117"/>
        <v>248826.8382320641</v>
      </c>
      <c r="M34" s="326">
        <f t="shared" si="117"/>
        <v>252350.25045923464</v>
      </c>
      <c r="N34" s="326">
        <f t="shared" si="117"/>
        <v>293358.97643738356</v>
      </c>
      <c r="O34" s="326">
        <f t="shared" si="117"/>
        <v>316377.94215324498</v>
      </c>
      <c r="P34" s="326">
        <f t="shared" si="117"/>
        <v>316457.61739074194</v>
      </c>
      <c r="Q34" s="326">
        <f t="shared" si="117"/>
        <v>319085.85049874755</v>
      </c>
      <c r="R34" s="326">
        <f t="shared" si="117"/>
        <v>330787.54248127359</v>
      </c>
      <c r="S34" s="326">
        <f t="shared" si="117"/>
        <v>332442.91505005269</v>
      </c>
      <c r="T34" s="326">
        <f t="shared" si="117"/>
        <v>332573.89623863611</v>
      </c>
      <c r="U34" s="326">
        <f t="shared" si="117"/>
        <v>339307.53003418539</v>
      </c>
      <c r="V34" s="326">
        <f t="shared" si="117"/>
        <v>356885.00068</v>
      </c>
      <c r="W34" s="326">
        <f t="shared" si="117"/>
        <v>357154.55899999995</v>
      </c>
      <c r="X34" s="326">
        <f t="shared" si="117"/>
        <v>357175.54051466659</v>
      </c>
      <c r="Y34" s="326">
        <f t="shared" si="117"/>
        <v>357330.21306139999</v>
      </c>
      <c r="Z34" s="326">
        <f t="shared" si="117"/>
        <v>383759.87257396674</v>
      </c>
      <c r="AA34" s="326">
        <f t="shared" si="117"/>
        <v>405625.69285726664</v>
      </c>
      <c r="AB34" s="326">
        <f t="shared" si="117"/>
        <v>405808.76703830296</v>
      </c>
      <c r="AC34" s="326">
        <f t="shared" si="117"/>
        <v>405796.51976301032</v>
      </c>
      <c r="AD34" s="326">
        <f t="shared" si="117"/>
        <v>474725.9801359041</v>
      </c>
      <c r="AE34" s="326">
        <f t="shared" si="117"/>
        <v>508566.96798977023</v>
      </c>
      <c r="AF34" s="326">
        <f t="shared" si="117"/>
        <v>508908.49282507034</v>
      </c>
      <c r="AG34" s="326">
        <f t="shared" si="117"/>
        <v>516946.45642622549</v>
      </c>
      <c r="AH34" s="326">
        <f t="shared" ref="AH34:BS34" si="118">AH30+AH32</f>
        <v>607641.49667092483</v>
      </c>
      <c r="AI34" s="326">
        <f t="shared" si="118"/>
        <v>619172.58202252584</v>
      </c>
      <c r="AJ34" s="326">
        <f t="shared" si="118"/>
        <v>620290.38669297798</v>
      </c>
      <c r="AK34" s="326">
        <f t="shared" si="118"/>
        <v>622274.82577917911</v>
      </c>
      <c r="AL34" s="326">
        <f t="shared" si="118"/>
        <v>622862.94420956774</v>
      </c>
      <c r="AM34" s="326">
        <f t="shared" si="118"/>
        <v>629941.31453159451</v>
      </c>
      <c r="AN34" s="326">
        <f t="shared" si="118"/>
        <v>629839.27358712978</v>
      </c>
      <c r="AO34" s="326">
        <f t="shared" si="118"/>
        <v>630341.6277056312</v>
      </c>
      <c r="AP34" s="326">
        <f t="shared" si="118"/>
        <v>632395.6976800001</v>
      </c>
      <c r="AQ34" s="326">
        <f t="shared" si="118"/>
        <v>632181.53680666664</v>
      </c>
      <c r="AR34" s="326">
        <f t="shared" si="118"/>
        <v>634307.88305666659</v>
      </c>
      <c r="AS34" s="326">
        <f t="shared" si="118"/>
        <v>635229.33282532264</v>
      </c>
      <c r="AT34" s="326">
        <f t="shared" si="118"/>
        <v>651527.38339467463</v>
      </c>
      <c r="AU34" s="326">
        <f t="shared" si="118"/>
        <v>656345.91443852172</v>
      </c>
      <c r="AV34" s="326">
        <f t="shared" si="118"/>
        <v>656244.20850029041</v>
      </c>
      <c r="AW34" s="326">
        <f t="shared" si="118"/>
        <v>661294.8467976948</v>
      </c>
      <c r="AX34" s="326">
        <f t="shared" si="118"/>
        <v>691022.76769543614</v>
      </c>
      <c r="AY34" s="326">
        <f t="shared" si="118"/>
        <v>705301.33693446452</v>
      </c>
      <c r="AZ34" s="326">
        <f t="shared" si="118"/>
        <v>704712.4075560593</v>
      </c>
      <c r="BA34" s="326">
        <f t="shared" si="118"/>
        <v>705382.74003575742</v>
      </c>
      <c r="BB34" s="326">
        <f t="shared" si="118"/>
        <v>704927.45861289871</v>
      </c>
      <c r="BC34" s="326">
        <f t="shared" si="118"/>
        <v>703558.3563597562</v>
      </c>
      <c r="BD34" s="326">
        <f t="shared" si="118"/>
        <v>713487.47621143819</v>
      </c>
      <c r="BE34" s="326">
        <f t="shared" si="118"/>
        <v>713952.59693086322</v>
      </c>
      <c r="BF34" s="326">
        <f t="shared" si="118"/>
        <v>715343.95942646265</v>
      </c>
      <c r="BG34" s="326">
        <f t="shared" si="118"/>
        <v>733444.91583382024</v>
      </c>
      <c r="BH34" s="326">
        <f t="shared" si="118"/>
        <v>733825.61021785683</v>
      </c>
      <c r="BI34" s="326">
        <f t="shared" si="118"/>
        <v>696790.64583669777</v>
      </c>
      <c r="BJ34" s="326">
        <f t="shared" si="118"/>
        <v>696989.81049569754</v>
      </c>
      <c r="BK34" s="326">
        <f t="shared" si="118"/>
        <v>697629.50226969016</v>
      </c>
      <c r="BL34" s="326">
        <f t="shared" si="118"/>
        <v>697283.21365549683</v>
      </c>
      <c r="BM34" s="326">
        <f t="shared" si="118"/>
        <v>697065.47102877381</v>
      </c>
      <c r="BN34" s="326">
        <f t="shared" si="118"/>
        <v>722481.41888815945</v>
      </c>
      <c r="BO34" s="326">
        <f t="shared" si="118"/>
        <v>734526.88140415947</v>
      </c>
      <c r="BP34" s="326">
        <f t="shared" si="118"/>
        <v>734493.2973798262</v>
      </c>
      <c r="BQ34" s="326">
        <f t="shared" si="118"/>
        <v>734718.91186636291</v>
      </c>
      <c r="BR34" s="326">
        <f t="shared" si="118"/>
        <v>734510.60214069625</v>
      </c>
      <c r="BS34" s="326">
        <f t="shared" si="118"/>
        <v>734488.91740736284</v>
      </c>
      <c r="BT34" s="326">
        <f t="shared" ref="BT34" si="119">BT30+BT32</f>
        <v>734949.01221205003</v>
      </c>
      <c r="BU34" s="326">
        <f>BU30+BU32</f>
        <v>736045.54849776172</v>
      </c>
      <c r="BV34" s="326">
        <f t="shared" si="111"/>
        <v>739017.38493639149</v>
      </c>
      <c r="BW34" s="326">
        <f t="shared" si="111"/>
        <v>738911.72559172485</v>
      </c>
      <c r="BX34" s="326">
        <f t="shared" si="111"/>
        <v>741221.98316934647</v>
      </c>
      <c r="BY34" s="326">
        <f t="shared" ref="BY34:BZ34" si="120">BY30+BY32</f>
        <v>737208.41938125179</v>
      </c>
      <c r="BZ34" s="326">
        <f t="shared" si="120"/>
        <v>738309.06996325392</v>
      </c>
      <c r="CA34" s="326">
        <f t="shared" ref="CA34:CB34" si="121">CA30+CA32</f>
        <v>743141.32636078866</v>
      </c>
      <c r="CB34" s="326">
        <f t="shared" si="121"/>
        <v>743596.08684159489</v>
      </c>
      <c r="CC34" s="326">
        <f t="shared" ref="CC34:CD34" si="122">CC30+CC32</f>
        <v>743902.71510544687</v>
      </c>
      <c r="CD34" s="326">
        <f t="shared" si="122"/>
        <v>743928.12299816951</v>
      </c>
      <c r="CF34" s="303">
        <f t="shared" si="115"/>
        <v>205026.04550531093</v>
      </c>
      <c r="CG34" s="303">
        <f t="shared" si="115"/>
        <v>234350.90003763937</v>
      </c>
      <c r="CH34" s="303">
        <f t="shared" si="115"/>
        <v>288023.77983020729</v>
      </c>
      <c r="CI34" s="303">
        <f t="shared" si="115"/>
        <v>324535.12069346302</v>
      </c>
      <c r="CJ34" s="303">
        <f t="shared" si="115"/>
        <v>345937.47577749996</v>
      </c>
      <c r="CK34" s="303">
        <f t="shared" si="115"/>
        <v>396359.74424417503</v>
      </c>
      <c r="CL34" s="303">
        <f t="shared" si="115"/>
        <v>496812.88198257296</v>
      </c>
      <c r="CM34" s="303">
        <f t="shared" si="115"/>
        <v>527190.60790220893</v>
      </c>
      <c r="CN34" s="303">
        <f t="shared" si="115"/>
        <v>621463.35134272929</v>
      </c>
      <c r="CO34" s="303">
        <f t="shared" si="115"/>
        <v>630660.54886750004</v>
      </c>
      <c r="CP34" s="303">
        <f t="shared" si="115"/>
        <v>650161.35021026444</v>
      </c>
      <c r="CQ34" s="303">
        <f t="shared" si="115"/>
        <v>686258.18282794906</v>
      </c>
      <c r="CR34" s="303">
        <f t="shared" si="115"/>
        <v>705080.9857847949</v>
      </c>
      <c r="CS34" s="303">
        <f>CS30+CS32</f>
        <v>714772.66069229774</v>
      </c>
      <c r="CT34" s="303">
        <f t="shared" si="115"/>
        <v>696742</v>
      </c>
      <c r="CU34" s="303">
        <f t="shared" si="115"/>
        <v>734410.00753271836</v>
      </c>
      <c r="CV34" s="303">
        <f t="shared" si="116"/>
        <v>734562.42319776129</v>
      </c>
      <c r="CW34" s="303">
        <f t="shared" si="116"/>
        <v>737910.28197939182</v>
      </c>
      <c r="CX34" s="303">
        <f>CX30+CX32</f>
        <v>733115.98636400001</v>
      </c>
      <c r="CY34" s="303">
        <f>CY30+CY32</f>
        <v>742145.21198327944</v>
      </c>
      <c r="CZ34" s="304"/>
      <c r="DA34" s="304"/>
    </row>
    <row r="35" spans="2:105">
      <c r="B35" s="292" t="str">
        <f>IF(Portfolio!$CE$3=SOURCE!$A$1,SOURCE!D327,SOURCE!E327)</f>
        <v>Vendas Totais</v>
      </c>
      <c r="C35" s="327">
        <f>' Receitas | Revenues'!C27</f>
        <v>727674.94406000001</v>
      </c>
      <c r="D35" s="327">
        <f>' Receitas | Revenues'!D27</f>
        <v>834927.74</v>
      </c>
      <c r="E35" s="327">
        <f>' Receitas | Revenues'!E27</f>
        <v>845313.41934000002</v>
      </c>
      <c r="F35" s="327">
        <f>' Receitas | Revenues'!F27</f>
        <v>1173432.2387400002</v>
      </c>
      <c r="G35" s="327">
        <f>' Receitas | Revenues'!G27</f>
        <v>864642.27217000001</v>
      </c>
      <c r="H35" s="327">
        <f>' Receitas | Revenues'!H27</f>
        <v>971736.56220999989</v>
      </c>
      <c r="I35" s="327">
        <f>' Receitas | Revenues'!I27</f>
        <v>1029860.2535</v>
      </c>
      <c r="J35" s="327">
        <f>' Receitas | Revenues'!J27</f>
        <v>1377448.8667599999</v>
      </c>
      <c r="K35" s="327">
        <f>' Receitas | Revenues'!K27</f>
        <v>1045441.84054</v>
      </c>
      <c r="L35" s="327">
        <f>' Receitas | Revenues'!L27</f>
        <v>1169980.8101299999</v>
      </c>
      <c r="M35" s="327">
        <f>' Receitas | Revenues'!M27</f>
        <v>1203679.6220400003</v>
      </c>
      <c r="N35" s="327">
        <f>' Receitas | Revenues'!N27</f>
        <v>1650592.17493</v>
      </c>
      <c r="O35" s="327">
        <f>' Receitas | Revenues'!O27</f>
        <v>1261212.34543</v>
      </c>
      <c r="P35" s="327">
        <f>' Receitas | Revenues'!P27</f>
        <v>1407614.4982500002</v>
      </c>
      <c r="Q35" s="327">
        <f>' Receitas | Revenues'!Q27</f>
        <v>1415845.0043200001</v>
      </c>
      <c r="R35" s="327">
        <f>' Receitas | Revenues'!R27</f>
        <v>2023847.6569600001</v>
      </c>
      <c r="S35" s="327">
        <f>' Receitas | Revenues'!S27</f>
        <v>1585593.5491300004</v>
      </c>
      <c r="T35" s="327">
        <f>' Receitas | Revenues'!T27</f>
        <v>1714590.8751099999</v>
      </c>
      <c r="U35" s="327">
        <f>' Receitas | Revenues'!U27</f>
        <v>1744895.40806</v>
      </c>
      <c r="V35" s="327">
        <f>' Receitas | Revenues'!V27</f>
        <v>2430844</v>
      </c>
      <c r="W35" s="327">
        <f>' Receitas | Revenues'!W27</f>
        <v>1786364.3111900005</v>
      </c>
      <c r="X35" s="327">
        <f>' Receitas | Revenues'!X27</f>
        <v>1966777.6247699999</v>
      </c>
      <c r="Y35" s="327">
        <f>' Receitas | Revenues'!Y27</f>
        <v>1950693.2310900006</v>
      </c>
      <c r="Z35" s="327">
        <f>' Receitas | Revenues'!Z27</f>
        <v>2757235.4374499992</v>
      </c>
      <c r="AA35" s="327">
        <f>' Receitas | Revenues'!AA27</f>
        <v>2050575.4372200004</v>
      </c>
      <c r="AB35" s="327">
        <f>' Receitas | Revenues'!AB27</f>
        <v>2254493.6677399999</v>
      </c>
      <c r="AC35" s="327">
        <f>' Receitas | Revenues'!AC27</f>
        <v>2241454.2323099999</v>
      </c>
      <c r="AD35" s="327">
        <f>' Receitas | Revenues'!AD27</f>
        <v>3176216.353339999</v>
      </c>
      <c r="AE35" s="327">
        <f>' Receitas | Revenues'!AE27</f>
        <v>2445613.1624699999</v>
      </c>
      <c r="AF35" s="327">
        <f>' Receitas | Revenues'!AF27</f>
        <v>2614187.4933399991</v>
      </c>
      <c r="AG35" s="327">
        <f>' Receitas | Revenues'!AG27</f>
        <v>2673896.1619500001</v>
      </c>
      <c r="AH35" s="327">
        <f>' Receitas | Revenues'!AH27</f>
        <v>3650580.4605699996</v>
      </c>
      <c r="AI35" s="327">
        <f>' Receitas | Revenues'!AI27</f>
        <v>2723014.7005300005</v>
      </c>
      <c r="AJ35" s="327">
        <f>' Receitas | Revenues'!AJ27</f>
        <v>3011413.6187999998</v>
      </c>
      <c r="AK35" s="327">
        <f>' Receitas | Revenues'!AK27</f>
        <v>2963155.3838400003</v>
      </c>
      <c r="AL35" s="327">
        <f>' Receitas | Revenues'!AL27</f>
        <v>4062173.99615</v>
      </c>
      <c r="AM35" s="327">
        <f>' Receitas | Revenues'!AM27</f>
        <v>2916948.8045100002</v>
      </c>
      <c r="AN35" s="327">
        <f>' Receitas | Revenues'!AN27</f>
        <v>3154912.6432299996</v>
      </c>
      <c r="AO35" s="327">
        <f>' Receitas | Revenues'!AO27</f>
        <v>3038406.4501300016</v>
      </c>
      <c r="AP35" s="327">
        <f>' Receitas | Revenues'!AP27</f>
        <v>4227292.1556700021</v>
      </c>
      <c r="AQ35" s="327">
        <f>' Receitas | Revenues'!AQ27</f>
        <v>3008212.7017599996</v>
      </c>
      <c r="AR35" s="327">
        <f>' Receitas | Revenues'!AR27</f>
        <v>3240220.2738899998</v>
      </c>
      <c r="AS35" s="327">
        <f>' Receitas | Revenues'!AS27</f>
        <v>3125226.1919800001</v>
      </c>
      <c r="AT35" s="327">
        <f>' Receitas | Revenues'!AT27</f>
        <v>4352716.9146499997</v>
      </c>
      <c r="AU35" s="327">
        <f>' Receitas | Revenues'!AU27</f>
        <v>3190572.4433300002</v>
      </c>
      <c r="AV35" s="327">
        <f>' Receitas | Revenues'!AV27</f>
        <v>3521256.377390001</v>
      </c>
      <c r="AW35" s="327">
        <f>' Receitas | Revenues'!AW27</f>
        <v>3377723.3020699997</v>
      </c>
      <c r="AX35" s="327">
        <f>' Receitas | Revenues'!AX27</f>
        <v>4567672.9108199999</v>
      </c>
      <c r="AY35" s="327">
        <f>' Receitas | Revenues'!AY27</f>
        <v>3421751.6422799998</v>
      </c>
      <c r="AZ35" s="327">
        <f>' Receitas | Revenues'!AZ27</f>
        <v>3598921.4340799996</v>
      </c>
      <c r="BA35" s="327">
        <f>' Receitas | Revenues'!BA27</f>
        <v>3615026.3307699999</v>
      </c>
      <c r="BB35" s="327">
        <f>' Receitas | Revenues'!BB27</f>
        <v>4834107.3283799989</v>
      </c>
      <c r="BC35" s="327">
        <f>' Receitas | Revenues'!BC27</f>
        <v>3503194.3913399996</v>
      </c>
      <c r="BD35" s="327">
        <f>' Receitas | Revenues'!BD27</f>
        <v>3835759.2875599987</v>
      </c>
      <c r="BE35" s="327">
        <f>' Receitas | Revenues'!BE27</f>
        <v>3804217.5870400001</v>
      </c>
      <c r="BF35" s="327">
        <f>' Receitas | Revenues'!BF27</f>
        <v>5160639.5062199999</v>
      </c>
      <c r="BG35" s="327">
        <f>' Receitas | Revenues'!BG27</f>
        <v>3144174.5007800008</v>
      </c>
      <c r="BH35" s="327">
        <f>' Receitas | Revenues'!BH27</f>
        <v>587822.30547000014</v>
      </c>
      <c r="BI35" s="327">
        <f>' Receitas | Revenues'!BI27</f>
        <v>2223134.6668800008</v>
      </c>
      <c r="BJ35" s="327">
        <f>' Receitas | Revenues'!BJ27</f>
        <v>4297446.1315200012</v>
      </c>
      <c r="BK35" s="327">
        <f>' Receitas | Revenues'!BK27</f>
        <v>2274263.2265099999</v>
      </c>
      <c r="BL35" s="327">
        <f>' Receitas | Revenues'!BL27</f>
        <v>3005906.3045900008</v>
      </c>
      <c r="BM35" s="327">
        <f>' Receitas | Revenues'!BM27</f>
        <v>3740846.2582899998</v>
      </c>
      <c r="BN35" s="327">
        <f>' Receitas | Revenues'!BN27</f>
        <v>5577415.8300900003</v>
      </c>
      <c r="BO35" s="327">
        <f>' Receitas | Revenues'!BO27</f>
        <v>3975087.8332000002</v>
      </c>
      <c r="BP35" s="327">
        <f>' Receitas | Revenues'!BP27</f>
        <v>4944407.317019999</v>
      </c>
      <c r="BQ35" s="327">
        <f>' Receitas | Revenues'!BQ27</f>
        <v>4797770.1290899999</v>
      </c>
      <c r="BR35" s="327">
        <f>' Receitas | Revenues'!BR27</f>
        <v>6298684.7966100005</v>
      </c>
      <c r="BS35" s="327">
        <f>' Receitas | Revenues'!BS27</f>
        <v>4611475.8825199995</v>
      </c>
      <c r="BT35" s="327">
        <f>' Receitas | Revenues'!BT27</f>
        <v>5229349.8801100003</v>
      </c>
      <c r="BU35" s="327">
        <f>' Receitas | Revenues'!BU27</f>
        <v>5184520.0664599994</v>
      </c>
      <c r="BV35" s="327">
        <f>' Receitas | Revenues'!BV27</f>
        <v>6902656.5805299999</v>
      </c>
      <c r="BW35" s="327">
        <f>' Receitas | Revenues'!BW27</f>
        <v>5100621.1924600005</v>
      </c>
      <c r="BX35" s="327">
        <f>' Receitas | Revenues'!BX27</f>
        <v>5556232.7990699988</v>
      </c>
      <c r="BY35" s="327">
        <f>' Receitas | Revenues'!BY27</f>
        <v>5662658.3029599991</v>
      </c>
      <c r="BZ35" s="327">
        <f>' Receitas | Revenues'!BZ27</f>
        <v>7642076.2524000006</v>
      </c>
      <c r="CA35" s="327">
        <f>' Receitas | Revenues'!CA27</f>
        <v>5505846.8477800004</v>
      </c>
      <c r="CB35" s="327">
        <f>' Receitas | Revenues'!CB27</f>
        <v>6270114.6850100011</v>
      </c>
      <c r="CC35" s="327">
        <f>' Receitas | Revenues'!CC27</f>
        <v>6054548.4204399996</v>
      </c>
      <c r="CD35" s="327">
        <f>' Receitas | Revenues'!CD27</f>
        <v>8049892.7677899944</v>
      </c>
      <c r="CF35" s="363">
        <v>3581348.3421400003</v>
      </c>
      <c r="CG35" s="363">
        <v>4243687.9546400001</v>
      </c>
      <c r="CH35" s="363">
        <v>5069694.4476399999</v>
      </c>
      <c r="CI35" s="363">
        <v>6108519.5049600005</v>
      </c>
      <c r="CJ35" s="363">
        <v>7475923.8323000008</v>
      </c>
      <c r="CK35" s="363">
        <v>8461070.6044999994</v>
      </c>
      <c r="CL35" s="363">
        <v>9722739.6906100009</v>
      </c>
      <c r="CM35" s="363">
        <v>11384277.27833</v>
      </c>
      <c r="CN35" s="363">
        <v>12759757.699320002</v>
      </c>
      <c r="CO35" s="363">
        <v>13337560.053540004</v>
      </c>
      <c r="CP35" s="363">
        <v>13726376.082279999</v>
      </c>
      <c r="CQ35" s="363">
        <v>14657225.033609997</v>
      </c>
      <c r="CR35" s="363">
        <v>15469806.735509999</v>
      </c>
      <c r="CS35" s="363">
        <v>16303810.772159999</v>
      </c>
      <c r="CT35" s="363">
        <v>10252577.60465</v>
      </c>
      <c r="CU35" s="363">
        <v>14598431.619480001</v>
      </c>
      <c r="CV35" s="363">
        <v>20015950.075920001</v>
      </c>
      <c r="CW35" s="363">
        <f>SUM(BS35:BV35)</f>
        <v>21928002.409619998</v>
      </c>
      <c r="CX35" s="363">
        <f>SUM(BW35:BZ35)</f>
        <v>23961588.546889998</v>
      </c>
      <c r="CY35" s="363">
        <f>SUM(CA35:CD35)</f>
        <v>25880402.721019994</v>
      </c>
    </row>
    <row r="36" spans="2:105">
      <c r="B36" s="292" t="str">
        <f>IF(Portfolio!$CE$3=SOURCE!$A$1,SOURCE!D328,SOURCE!E328)</f>
        <v>Vendas Totais/m²</v>
      </c>
      <c r="C36" s="323">
        <f>C35*$BK$4/C29</f>
        <v>2055.5045953375643</v>
      </c>
      <c r="D36" s="323">
        <f t="shared" ref="D36:AH36" si="123">D35*$BK$4/D29</f>
        <v>2358.8979988739407</v>
      </c>
      <c r="E36" s="323">
        <f t="shared" si="123"/>
        <v>2388.166238875684</v>
      </c>
      <c r="F36" s="323">
        <f t="shared" si="123"/>
        <v>3280.7551663880677</v>
      </c>
      <c r="G36" s="323">
        <f t="shared" si="123"/>
        <v>2407.9865051942079</v>
      </c>
      <c r="H36" s="323">
        <f t="shared" si="123"/>
        <v>2644.061233568194</v>
      </c>
      <c r="I36" s="323">
        <f t="shared" si="123"/>
        <v>2727.4742190241291</v>
      </c>
      <c r="J36" s="323">
        <f t="shared" si="123"/>
        <v>3645.1597699359668</v>
      </c>
      <c r="K36" s="323">
        <f t="shared" si="123"/>
        <v>2765.8562769487571</v>
      </c>
      <c r="L36" s="323">
        <f t="shared" si="123"/>
        <v>2970.2500966976118</v>
      </c>
      <c r="M36" s="323">
        <f t="shared" si="123"/>
        <v>2990.34190918167</v>
      </c>
      <c r="N36" s="323">
        <f t="shared" si="123"/>
        <v>3700.792687565789</v>
      </c>
      <c r="O36" s="323">
        <f t="shared" si="123"/>
        <v>2680.6463952407221</v>
      </c>
      <c r="P36" s="323">
        <f t="shared" si="123"/>
        <v>2991.5837140293625</v>
      </c>
      <c r="Q36" s="323">
        <f t="shared" si="123"/>
        <v>2947.4123743501923</v>
      </c>
      <c r="R36" s="323">
        <f t="shared" si="123"/>
        <v>3968.3547798444379</v>
      </c>
      <c r="S36" s="323">
        <f t="shared" si="123"/>
        <v>3073.9386035715029</v>
      </c>
      <c r="T36" s="323">
        <f t="shared" si="123"/>
        <v>3323.151012129953</v>
      </c>
      <c r="U36" s="323">
        <f t="shared" si="123"/>
        <v>3338.46822278118</v>
      </c>
      <c r="V36" s="323">
        <f t="shared" si="123"/>
        <v>4533.0830282681818</v>
      </c>
      <c r="W36" s="323">
        <f t="shared" si="123"/>
        <v>3326.058748294533</v>
      </c>
      <c r="X36" s="323">
        <f t="shared" si="123"/>
        <v>3661.9685955933105</v>
      </c>
      <c r="Y36" s="323">
        <f t="shared" si="123"/>
        <v>3630.1484495060563</v>
      </c>
      <c r="Z36" s="323">
        <f t="shared" si="123"/>
        <v>4887.082618887719</v>
      </c>
      <c r="AA36" s="323">
        <f t="shared" si="123"/>
        <v>3548.7177683031637</v>
      </c>
      <c r="AB36" s="323">
        <f t="shared" si="123"/>
        <v>3900.8415706335854</v>
      </c>
      <c r="AC36" s="323">
        <f t="shared" si="123"/>
        <v>3878.749808849399</v>
      </c>
      <c r="AD36" s="323">
        <f t="shared" si="123"/>
        <v>4888.1241939838337</v>
      </c>
      <c r="AE36" s="323">
        <f t="shared" si="123"/>
        <v>3572.2090097795262</v>
      </c>
      <c r="AF36" s="323">
        <f t="shared" si="123"/>
        <v>3817.1264780192646</v>
      </c>
      <c r="AG36" s="323">
        <f t="shared" si="123"/>
        <v>3859.4403099871579</v>
      </c>
      <c r="AH36" s="323">
        <f t="shared" si="123"/>
        <v>5048.947121545807</v>
      </c>
      <c r="AI36" s="323">
        <f t="shared" ref="AI36" si="124">AI35*$BK$4/AI29</f>
        <v>3668.7484399662267</v>
      </c>
      <c r="AJ36" s="323">
        <f t="shared" ref="AJ36" si="125">AJ35*$BK$4/AJ29</f>
        <v>4046.1391856448786</v>
      </c>
      <c r="AK36" s="323">
        <f t="shared" ref="AK36" si="126">AK35*$BK$4/AK29</f>
        <v>3960.7704903184758</v>
      </c>
      <c r="AL36" s="323">
        <f t="shared" ref="AL36" si="127">AL35*$BK$4/AL29</f>
        <v>5425.1980388254988</v>
      </c>
      <c r="AM36" s="323">
        <f t="shared" ref="AM36" si="128">AM35*$BK$4/AM29</f>
        <v>3892.3997519469017</v>
      </c>
      <c r="AN36" s="323">
        <f t="shared" ref="AN36" si="129">AN35*$BK$4/AN29</f>
        <v>4209.9433491801947</v>
      </c>
      <c r="AO36" s="323">
        <f t="shared" ref="AO36" si="130">AO35*$BK$4/AO29</f>
        <v>4050.4959649143716</v>
      </c>
      <c r="AP36" s="323">
        <f t="shared" ref="AP36" si="131">AP35*$BK$4/AP29</f>
        <v>5618.5293099802875</v>
      </c>
      <c r="AQ36" s="323">
        <f t="shared" ref="AQ36" si="132">AQ35*$BK$4/AQ29</f>
        <v>3999.7202987718078</v>
      </c>
      <c r="AR36" s="323">
        <f t="shared" ref="AR36" si="133">AR35*$BK$4/AR29</f>
        <v>4285.7545927313986</v>
      </c>
      <c r="AS36" s="323">
        <f t="shared" ref="AS36" si="134">AS35*$BK$4/AS29</f>
        <v>4127.7358330113702</v>
      </c>
      <c r="AT36" s="323">
        <f t="shared" ref="AT36" si="135">AT35*$BK$4/AT29</f>
        <v>5746.9034762370475</v>
      </c>
      <c r="AU36" s="323">
        <f t="shared" ref="AU36" si="136">AU35*$BK$4/AU29</f>
        <v>4213.3932460991682</v>
      </c>
      <c r="AV36" s="323">
        <f t="shared" ref="AV36" si="137">AV35*$BK$4/AV29</f>
        <v>4651.9867232154065</v>
      </c>
      <c r="AW36" s="323">
        <f t="shared" ref="AW36" si="138">AW35*$BK$4/AW29</f>
        <v>4434.8505387907298</v>
      </c>
      <c r="AX36" s="323">
        <f t="shared" ref="AX36" si="139">AX35*$BK$4/AX29</f>
        <v>5721.5146558696088</v>
      </c>
      <c r="AY36" s="323">
        <f t="shared" ref="AY36" si="140">AY35*$BK$4/AY29</f>
        <v>4194.1025807561946</v>
      </c>
      <c r="AZ36" s="323">
        <f t="shared" ref="AZ36" si="141">AZ35*$BK$4/AZ29</f>
        <v>4415.1435829085513</v>
      </c>
      <c r="BA36" s="323">
        <f t="shared" ref="BA36" si="142">BA35*$BK$4/BA29</f>
        <v>4428.2698707036698</v>
      </c>
      <c r="BB36" s="323">
        <f t="shared" ref="BB36" si="143">BB35*$BK$4/BB29</f>
        <v>5924.6397510863335</v>
      </c>
      <c r="BC36" s="323">
        <f t="shared" ref="BC36" si="144">BC35*$BK$4/BC29</f>
        <v>4303.9048768747307</v>
      </c>
      <c r="BD36" s="323">
        <f t="shared" ref="BD36" si="145">BD35*$BK$4/BD29</f>
        <v>4708.368658958052</v>
      </c>
      <c r="BE36" s="323">
        <f t="shared" ref="BE36" si="146">BE35*$BK$4/BE29</f>
        <v>4666.3363378658196</v>
      </c>
      <c r="BF36" s="323">
        <f t="shared" ref="BF36" si="147">BF35*$BK$4/BF29</f>
        <v>6325.0536012138791</v>
      </c>
      <c r="BG36" s="323">
        <f t="shared" ref="BG36" si="148">BG35*$BK$4/BG29</f>
        <v>3850.6298742555828</v>
      </c>
      <c r="BH36" s="323">
        <f t="shared" ref="BH36" si="149">BH35*$BK$4/BH29</f>
        <v>719.48655611599008</v>
      </c>
      <c r="BI36" s="323">
        <f t="shared" ref="BI36" si="150">BI35*$BK$4/BI29</f>
        <v>2722.164448756072</v>
      </c>
      <c r="BJ36" s="323">
        <f t="shared" ref="BJ36" si="151">BJ35*$BK$4/BJ29</f>
        <v>5260.8674774482261</v>
      </c>
      <c r="BK36" s="323">
        <f t="shared" ref="BK36" si="152">BK35*$BK$4/BK29</f>
        <v>2781.0199946868365</v>
      </c>
      <c r="BL36" s="323">
        <f t="shared" ref="BL36" si="153">BL35*$BK$4/BL29</f>
        <v>3677.6696665404615</v>
      </c>
      <c r="BM36" s="323">
        <f t="shared" ref="BM36" si="154">BM35*$BK$4/BM29</f>
        <v>4578.5501010841244</v>
      </c>
      <c r="BN36" s="323">
        <f t="shared" ref="BN36" si="155">BN35*$BK$4/BN29</f>
        <v>6603.8114922728091</v>
      </c>
      <c r="BO36" s="323">
        <f t="shared" ref="BO36" si="156">BO35*$BK$4/BO29</f>
        <v>4633.9778158100553</v>
      </c>
      <c r="BP36" s="323">
        <f t="shared" ref="BP36" si="157">BP35*$BK$4/BP29</f>
        <v>5764.2905044148929</v>
      </c>
      <c r="BQ36" s="323">
        <f t="shared" ref="BQ36" si="158">BQ35*$BK$4/BQ29</f>
        <v>5591.6706654116706</v>
      </c>
      <c r="BR36" s="323">
        <f t="shared" ref="BR36" si="159">BR35*$BK$4/BR29</f>
        <v>7343.0823986565074</v>
      </c>
      <c r="BS36" s="323">
        <f t="shared" ref="BS36" si="160">BS35*$BK$4/BS29</f>
        <v>5376.4673452021962</v>
      </c>
      <c r="BT36" s="323">
        <f t="shared" ref="BT36:BY36" si="161">BT35*$BK$4/BT29</f>
        <v>6093.6602483914585</v>
      </c>
      <c r="BU36" s="323">
        <f t="shared" si="161"/>
        <v>6033.8265475104945</v>
      </c>
      <c r="BV36" s="323">
        <f t="shared" si="161"/>
        <v>8033.6989651631684</v>
      </c>
      <c r="BW36" s="323">
        <f t="shared" si="161"/>
        <v>5937.9989067108245</v>
      </c>
      <c r="BX36" s="323">
        <f t="shared" si="161"/>
        <v>6485.12137741895</v>
      </c>
      <c r="BY36" s="323">
        <f t="shared" si="161"/>
        <v>6645.3627120761994</v>
      </c>
      <c r="BZ36" s="323">
        <f>BZ35*$BK$4/BZ29</f>
        <v>8854.1791063919118</v>
      </c>
      <c r="CA36" s="323">
        <f>CA35*$BK$4/CA29</f>
        <v>6340.3559853617789</v>
      </c>
      <c r="CB36" s="323">
        <f>CB35*$BK$4/CB29</f>
        <v>7216.688754802547</v>
      </c>
      <c r="CC36" s="323">
        <f>CC35*$BK$4/CC29</f>
        <v>6965.9479495231662</v>
      </c>
      <c r="CD36" s="323">
        <f>CD35*$BK$4/CD29</f>
        <v>9219.1698876972896</v>
      </c>
      <c r="CF36" s="301">
        <f t="shared" ref="CF36:CU36" si="162">CF35*$BN$4/CF29</f>
        <v>10091.207429858903</v>
      </c>
      <c r="CG36" s="301">
        <f t="shared" si="162"/>
        <v>11500.852408596302</v>
      </c>
      <c r="CH36" s="301">
        <f t="shared" si="162"/>
        <v>11592.119971130376</v>
      </c>
      <c r="CI36" s="301">
        <f t="shared" si="162"/>
        <v>12318.086532058342</v>
      </c>
      <c r="CJ36" s="301">
        <f t="shared" si="162"/>
        <v>14303.332837354412</v>
      </c>
      <c r="CK36" s="301">
        <f t="shared" si="162"/>
        <v>14678.05802770863</v>
      </c>
      <c r="CL36" s="301">
        <f t="shared" si="162"/>
        <v>14459.645770193489</v>
      </c>
      <c r="CM36" s="301">
        <f t="shared" si="162"/>
        <v>15919.298818760466</v>
      </c>
      <c r="CN36" s="301">
        <f t="shared" si="162"/>
        <v>17100.642164519239</v>
      </c>
      <c r="CO36" s="301">
        <f t="shared" si="162"/>
        <v>17775.665762293072</v>
      </c>
      <c r="CP36" s="301">
        <f t="shared" si="162"/>
        <v>18164.507346833092</v>
      </c>
      <c r="CQ36" s="301">
        <f t="shared" si="162"/>
        <v>18485.771692981041</v>
      </c>
      <c r="CR36" s="301">
        <f t="shared" si="162"/>
        <v>18962.371524496913</v>
      </c>
      <c r="CS36" s="301">
        <f t="shared" si="162"/>
        <v>20006.6012555507</v>
      </c>
      <c r="CT36" s="301">
        <f t="shared" si="162"/>
        <v>12553.06481587141</v>
      </c>
      <c r="CU36" s="301">
        <f t="shared" si="162"/>
        <v>17025.14114022116</v>
      </c>
      <c r="CV36" s="301">
        <f>CV35*$BK$4/CV29</f>
        <v>23332.892742716693</v>
      </c>
      <c r="CW36" s="301">
        <f>CW35*$BK$4/CW29</f>
        <v>25554.258881074882</v>
      </c>
      <c r="CX36" s="301">
        <f>CX35*$BK$4/CX29</f>
        <v>27935.629784374614</v>
      </c>
      <c r="CY36" s="301">
        <f>CY35*$BK$4/CY29</f>
        <v>29751.416951188105</v>
      </c>
    </row>
    <row r="37" spans="2:105">
      <c r="B37" s="292" t="str">
        <f>IF(Portfolio!$CE$3=SOURCE!$A$1,SOURCE!D329,SOURCE!E329)</f>
        <v>Vendas nas mesmas lojas/m²</v>
      </c>
      <c r="C37" s="305" t="s">
        <v>35</v>
      </c>
      <c r="D37" s="305" t="s">
        <v>35</v>
      </c>
      <c r="E37" s="305" t="s">
        <v>35</v>
      </c>
      <c r="F37" s="305" t="s">
        <v>35</v>
      </c>
      <c r="G37" s="305">
        <v>0.13825330739336272</v>
      </c>
      <c r="H37" s="305">
        <v>0.122</v>
      </c>
      <c r="I37" s="305">
        <v>0.14352766930053873</v>
      </c>
      <c r="J37" s="305">
        <v>0.1141363053705895</v>
      </c>
      <c r="K37" s="305">
        <v>0.13964878815864434</v>
      </c>
      <c r="L37" s="305">
        <v>0.11410270206433482</v>
      </c>
      <c r="M37" s="305">
        <v>9.9053210326023544E-2</v>
      </c>
      <c r="N37" s="305">
        <v>7.8593576493137585E-2</v>
      </c>
      <c r="O37" s="305">
        <v>5.1297617429408637E-2</v>
      </c>
      <c r="P37" s="305">
        <v>9.8181588192532532E-2</v>
      </c>
      <c r="Q37" s="306">
        <v>5.6177874586882615E-2</v>
      </c>
      <c r="R37" s="305">
        <v>0.10640718638107205</v>
      </c>
      <c r="S37" s="305">
        <v>0.14879965757612901</v>
      </c>
      <c r="T37" s="305">
        <v>0.11929701950084115</v>
      </c>
      <c r="U37" s="305">
        <v>0.13717057429198709</v>
      </c>
      <c r="V37" s="305">
        <v>0.126</v>
      </c>
      <c r="W37" s="305">
        <v>6.6000000000000003E-2</v>
      </c>
      <c r="X37" s="305">
        <v>9.4E-2</v>
      </c>
      <c r="Y37" s="305">
        <v>7.4999999999999997E-2</v>
      </c>
      <c r="Z37" s="305">
        <v>8.3000000000000004E-2</v>
      </c>
      <c r="AA37" s="305">
        <v>8.2000000000000003E-2</v>
      </c>
      <c r="AB37" s="305">
        <v>8.1000000000000003E-2</v>
      </c>
      <c r="AC37" s="305">
        <v>8.5000000000000006E-2</v>
      </c>
      <c r="AD37" s="305">
        <v>6.8000000000000005E-2</v>
      </c>
      <c r="AE37" s="305">
        <v>8.1000000000000003E-2</v>
      </c>
      <c r="AF37" s="305">
        <v>5.8000000000000003E-2</v>
      </c>
      <c r="AG37" s="305">
        <v>8.4000000000000005E-2</v>
      </c>
      <c r="AH37" s="305">
        <v>7.5999999999999998E-2</v>
      </c>
      <c r="AI37" s="305">
        <v>8.3000000000000004E-2</v>
      </c>
      <c r="AJ37" s="305">
        <v>9.4E-2</v>
      </c>
      <c r="AK37" s="305">
        <v>6.0999999999999999E-2</v>
      </c>
      <c r="AL37" s="305">
        <v>7.9000000000000001E-2</v>
      </c>
      <c r="AM37" s="305">
        <v>4.2999999999999997E-2</v>
      </c>
      <c r="AN37" s="305">
        <v>1.2E-2</v>
      </c>
      <c r="AO37" s="305">
        <v>5.6627995303963896E-3</v>
      </c>
      <c r="AP37" s="305">
        <v>2.091300572812882E-2</v>
      </c>
      <c r="AQ37" s="305">
        <v>1.6187936785867899E-2</v>
      </c>
      <c r="AR37" s="305">
        <v>2.2528943657004419E-2</v>
      </c>
      <c r="AS37" s="305">
        <v>2.7709221832776798E-2</v>
      </c>
      <c r="AT37" s="305">
        <v>1.5207992589583608E-2</v>
      </c>
      <c r="AU37" s="305">
        <v>3.2464989201162808E-2</v>
      </c>
      <c r="AV37" s="305">
        <v>6.7361340149213467E-2</v>
      </c>
      <c r="AW37" s="305">
        <v>7.2973117808340371E-2</v>
      </c>
      <c r="AX37" s="305">
        <v>2.7236383231742822E-2</v>
      </c>
      <c r="AY37" s="305">
        <v>2.9291470275407683E-2</v>
      </c>
      <c r="AZ37" s="305">
        <v>-7.5990303078415922E-3</v>
      </c>
      <c r="BA37" s="305">
        <v>3.7367575902101935E-2</v>
      </c>
      <c r="BB37" s="305">
        <v>4.4627626012610166E-2</v>
      </c>
      <c r="BC37" s="305">
        <v>2.0551252448294921E-2</v>
      </c>
      <c r="BD37" s="305">
        <v>6.7126065095330478E-2</v>
      </c>
      <c r="BE37" s="305">
        <v>5.3587766151561356E-2</v>
      </c>
      <c r="BF37" s="305">
        <v>5.8398838194837266E-2</v>
      </c>
      <c r="BG37" s="305">
        <v>-0.11763477080466234</v>
      </c>
      <c r="BH37" s="305" t="s">
        <v>35</v>
      </c>
      <c r="BI37" s="305" t="s">
        <v>35</v>
      </c>
      <c r="BJ37" s="305">
        <v>-0.15126909319033488</v>
      </c>
      <c r="BK37" s="305">
        <v>-0.26771084255305833</v>
      </c>
      <c r="BL37" s="305">
        <v>3.9767383313542544</v>
      </c>
      <c r="BM37" s="305">
        <v>0.7265091024981809</v>
      </c>
      <c r="BN37" s="305">
        <v>0.27180057292028348</v>
      </c>
      <c r="BO37" s="305">
        <v>0.68314438733559357</v>
      </c>
      <c r="BP37" s="305">
        <v>0.58452317606912785</v>
      </c>
      <c r="BQ37" s="305">
        <v>0.23885138615142387</v>
      </c>
      <c r="BR37" s="305">
        <v>0.10851652001212853</v>
      </c>
      <c r="BS37" s="305">
        <v>0.15344169251146411</v>
      </c>
      <c r="BT37" s="305">
        <v>5.1663024852820039E-2</v>
      </c>
      <c r="BU37" s="305">
        <v>7.7746100268008878E-2</v>
      </c>
      <c r="BV37" s="305">
        <v>8.7894536485137564E-2</v>
      </c>
      <c r="BW37" s="305">
        <v>8.561467498680031E-2</v>
      </c>
      <c r="BX37" s="383">
        <v>5.1122979138681399E-2</v>
      </c>
      <c r="BY37" s="383">
        <v>9.2506633086388401E-2</v>
      </c>
      <c r="BZ37" s="383">
        <v>9.4919405708956628E-2</v>
      </c>
      <c r="CA37" s="383">
        <v>6.1565199603896836E-2</v>
      </c>
      <c r="CB37" s="383">
        <v>0.10929387930322987</v>
      </c>
      <c r="CC37" s="383">
        <v>4.7979471986236311E-2</v>
      </c>
      <c r="CD37" s="383">
        <v>4.0250307401574537E-2</v>
      </c>
      <c r="CE37" s="340"/>
      <c r="CF37" s="305" t="s">
        <v>36</v>
      </c>
      <c r="CG37" s="305">
        <v>0.159</v>
      </c>
      <c r="CH37" s="305">
        <v>0.10299999999999999</v>
      </c>
      <c r="CI37" s="305">
        <v>7.1999999999999995E-2</v>
      </c>
      <c r="CJ37" s="305">
        <v>0.124</v>
      </c>
      <c r="CK37" s="305">
        <v>7.5999999999999998E-2</v>
      </c>
      <c r="CL37" s="305">
        <v>8.4000000000000005E-2</v>
      </c>
      <c r="CM37" s="305">
        <v>7.3999999999999996E-2</v>
      </c>
      <c r="CN37" s="305">
        <v>7.9000000000000001E-2</v>
      </c>
      <c r="CO37" s="305">
        <v>1.7999999999999999E-2</v>
      </c>
      <c r="CP37" s="305">
        <v>1.9E-2</v>
      </c>
      <c r="CQ37" s="305">
        <v>5.1999999999999998E-2</v>
      </c>
      <c r="CR37" s="305">
        <v>2.5999999999999999E-2</v>
      </c>
      <c r="CS37" s="305">
        <v>5.0999999999999997E-2</v>
      </c>
      <c r="CT37" s="305">
        <v>-0.36799999999999999</v>
      </c>
      <c r="CU37" s="305">
        <v>-8.5999999999999993E-2</v>
      </c>
      <c r="CV37" s="307">
        <v>0.329681</v>
      </c>
      <c r="CW37" s="305">
        <v>8.9830683398471001E-2</v>
      </c>
      <c r="CX37" s="305">
        <v>8.2089655241950776E-2</v>
      </c>
      <c r="CY37" s="380">
        <v>6.3012264169931775E-2</v>
      </c>
    </row>
    <row r="38" spans="2:105">
      <c r="B38" s="292" t="str">
        <f>IF(Portfolio!$CE$3=SOURCE!$A$1,SOURCE!D330,SOURCE!E330)</f>
        <v>Aluguel nas mesmas lojas/m²</v>
      </c>
      <c r="C38" s="305" t="s">
        <v>35</v>
      </c>
      <c r="D38" s="305" t="s">
        <v>35</v>
      </c>
      <c r="E38" s="305" t="s">
        <v>35</v>
      </c>
      <c r="F38" s="305" t="s">
        <v>35</v>
      </c>
      <c r="G38" s="308">
        <v>9.351611409693783E-2</v>
      </c>
      <c r="H38" s="308">
        <v>0.104</v>
      </c>
      <c r="I38" s="308">
        <v>0.10570468736892358</v>
      </c>
      <c r="J38" s="308">
        <v>8.9775525106118303E-2</v>
      </c>
      <c r="K38" s="308">
        <v>7.7383946724013608E-2</v>
      </c>
      <c r="L38" s="308">
        <v>9.0326825924277987E-2</v>
      </c>
      <c r="M38" s="308">
        <v>0.11619687727930872</v>
      </c>
      <c r="N38" s="308">
        <v>0.13905016697303618</v>
      </c>
      <c r="O38" s="308">
        <v>0.13247628566733405</v>
      </c>
      <c r="P38" s="308">
        <v>0.13958057584448369</v>
      </c>
      <c r="Q38" s="309">
        <v>8.1064319621199088E-2</v>
      </c>
      <c r="R38" s="308">
        <v>6.4760851017438892E-2</v>
      </c>
      <c r="S38" s="308">
        <v>3.9051970988903895E-2</v>
      </c>
      <c r="T38" s="308">
        <v>4.397096769685005E-2</v>
      </c>
      <c r="U38" s="308">
        <v>6.6062027344169882E-2</v>
      </c>
      <c r="V38" s="308">
        <v>0.12</v>
      </c>
      <c r="W38" s="308">
        <v>0.10299999999999999</v>
      </c>
      <c r="X38" s="308">
        <v>0.14099999999999999</v>
      </c>
      <c r="Y38" s="308">
        <v>0.16</v>
      </c>
      <c r="Z38" s="308">
        <v>0.14499999999999999</v>
      </c>
      <c r="AA38" s="308">
        <v>0.11899999999999999</v>
      </c>
      <c r="AB38" s="308">
        <v>0.104</v>
      </c>
      <c r="AC38" s="308">
        <v>7.6999999999999999E-2</v>
      </c>
      <c r="AD38" s="308">
        <v>8.5999999999999993E-2</v>
      </c>
      <c r="AE38" s="308">
        <v>0.114</v>
      </c>
      <c r="AF38" s="308">
        <v>0.08</v>
      </c>
      <c r="AG38" s="308">
        <v>0.114</v>
      </c>
      <c r="AH38" s="308">
        <v>0.08</v>
      </c>
      <c r="AI38" s="308">
        <v>6.8000000000000005E-2</v>
      </c>
      <c r="AJ38" s="308">
        <v>0.10100000000000001</v>
      </c>
      <c r="AK38" s="308">
        <v>8.7861856126671078E-2</v>
      </c>
      <c r="AL38" s="308">
        <v>9.1999999999999998E-2</v>
      </c>
      <c r="AM38" s="308">
        <v>9.5000000000000001E-2</v>
      </c>
      <c r="AN38" s="308">
        <v>7.0000000000000007E-2</v>
      </c>
      <c r="AO38" s="308">
        <v>6.8120608626773382E-2</v>
      </c>
      <c r="AP38" s="308">
        <v>6.1801690748864546E-2</v>
      </c>
      <c r="AQ38" s="308">
        <v>5.7928635722125803E-2</v>
      </c>
      <c r="AR38" s="308">
        <v>5.9808858246459318E-2</v>
      </c>
      <c r="AS38" s="308">
        <v>8.3542728039646352E-2</v>
      </c>
      <c r="AT38" s="308">
        <v>8.08081186260452E-2</v>
      </c>
      <c r="AU38" s="308">
        <v>8.718397422960944E-2</v>
      </c>
      <c r="AV38" s="308">
        <v>8.6432141440527799E-2</v>
      </c>
      <c r="AW38" s="308">
        <v>6.7460143485909896E-2</v>
      </c>
      <c r="AX38" s="308">
        <v>4.7977648202027767E-2</v>
      </c>
      <c r="AY38" s="308">
        <v>3.6261815164271738E-2</v>
      </c>
      <c r="AZ38" s="308">
        <v>3.2396125064143355E-2</v>
      </c>
      <c r="BA38" s="308">
        <v>4.0833779886969346E-2</v>
      </c>
      <c r="BB38" s="308">
        <v>5.6837051970292984E-2</v>
      </c>
      <c r="BC38" s="308">
        <v>6.2818340219525703E-2</v>
      </c>
      <c r="BD38" s="308">
        <v>9.5601345672463145E-2</v>
      </c>
      <c r="BE38" s="308">
        <v>0.10803711724772946</v>
      </c>
      <c r="BF38" s="308">
        <v>8.2657673291114619E-2</v>
      </c>
      <c r="BG38" s="308">
        <v>-9.1479650657957934E-2</v>
      </c>
      <c r="BH38" s="305" t="s">
        <v>35</v>
      </c>
      <c r="BI38" s="305" t="s">
        <v>35</v>
      </c>
      <c r="BJ38" s="305">
        <v>-2.3993028540522099E-3</v>
      </c>
      <c r="BK38" s="305">
        <v>-0.15223878179915895</v>
      </c>
      <c r="BL38" s="305">
        <v>7.1934469846631508</v>
      </c>
      <c r="BM38" s="305">
        <v>1.2842799078024298</v>
      </c>
      <c r="BN38" s="305">
        <v>0.42998762222540865</v>
      </c>
      <c r="BO38" s="305">
        <v>1.0342178978180909</v>
      </c>
      <c r="BP38" s="305">
        <v>0.46641917268859734</v>
      </c>
      <c r="BQ38" s="305">
        <v>0.27283178894747406</v>
      </c>
      <c r="BR38" s="305">
        <v>0.1473334094493044</v>
      </c>
      <c r="BS38" s="305">
        <v>0.13197997224000546</v>
      </c>
      <c r="BT38" s="305">
        <v>9.3714300932620676E-2</v>
      </c>
      <c r="BU38" s="305">
        <v>6.9798777771699072E-2</v>
      </c>
      <c r="BV38" s="305">
        <v>4.5840494875057702E-2</v>
      </c>
      <c r="BW38" s="305">
        <v>3.4838541126235523E-2</v>
      </c>
      <c r="BX38" s="383">
        <v>1.9412644919234001E-2</v>
      </c>
      <c r="BY38" s="383">
        <v>4.4254663145196327E-2</v>
      </c>
      <c r="BZ38" s="383">
        <v>9.9625543369526601E-2</v>
      </c>
      <c r="CA38" s="383">
        <v>7.0334721323310534E-2</v>
      </c>
      <c r="CB38" s="383">
        <v>9.3396221279588687E-2</v>
      </c>
      <c r="CC38" s="383">
        <v>9.3126545304020647E-2</v>
      </c>
      <c r="CD38" s="383">
        <v>5.0399677528758735E-2</v>
      </c>
      <c r="CE38" s="340"/>
      <c r="CF38" s="305" t="s">
        <v>36</v>
      </c>
      <c r="CG38" s="308">
        <v>9.6000000000000002E-2</v>
      </c>
      <c r="CH38" s="308">
        <v>0.106</v>
      </c>
      <c r="CI38" s="308">
        <v>9.4E-2</v>
      </c>
      <c r="CJ38" s="308">
        <v>6.9000000000000006E-2</v>
      </c>
      <c r="CK38" s="308">
        <v>0.14099999999999999</v>
      </c>
      <c r="CL38" s="308">
        <v>0.104</v>
      </c>
      <c r="CM38" s="308">
        <v>9.6000000000000002E-2</v>
      </c>
      <c r="CN38" s="308">
        <v>8.7999999999999995E-2</v>
      </c>
      <c r="CO38" s="308">
        <v>7.3999999999999996E-2</v>
      </c>
      <c r="CP38" s="308">
        <v>7.0999999999999994E-2</v>
      </c>
      <c r="CQ38" s="308">
        <v>7.0999999999999994E-2</v>
      </c>
      <c r="CR38" s="308">
        <v>4.3999999999999997E-2</v>
      </c>
      <c r="CS38" s="308">
        <v>8.6999999999999994E-2</v>
      </c>
      <c r="CT38" s="308">
        <v>-0.32400000000000001</v>
      </c>
      <c r="CU38" s="308">
        <v>0.17</v>
      </c>
      <c r="CV38" s="307">
        <v>0.38115100000000002</v>
      </c>
      <c r="CW38" s="305">
        <v>8.180812799114201E-2</v>
      </c>
      <c r="CX38" s="305">
        <v>5.3196982792064862E-2</v>
      </c>
      <c r="CY38" s="380">
        <v>7.4546321751484568E-2</v>
      </c>
    </row>
    <row r="39" spans="2:105">
      <c r="B39" s="292" t="str">
        <f>IF(Portfolio!$CE$3=SOURCE!$A$1,SOURCE!D331,SOURCE!E331)</f>
        <v>Custos de Ocupação</v>
      </c>
      <c r="C39" s="112">
        <f>SUM(C40:C41)</f>
        <v>0.15770817534915355</v>
      </c>
      <c r="D39" s="112">
        <f>SUM(D40:D41)</f>
        <v>0.14888143771878987</v>
      </c>
      <c r="E39" s="112">
        <f t="shared" ref="E39:M39" si="163">SUM(E40:E41)</f>
        <v>0.15656379957664943</v>
      </c>
      <c r="F39" s="112">
        <f t="shared" si="163"/>
        <v>0.13244446785174407</v>
      </c>
      <c r="G39" s="112">
        <f>SUM(G40:G41)</f>
        <v>0.14146956906953129</v>
      </c>
      <c r="H39" s="112">
        <f t="shared" si="163"/>
        <v>0.1275736750275375</v>
      </c>
      <c r="I39" s="112">
        <f t="shared" si="163"/>
        <v>0.1383009719120771</v>
      </c>
      <c r="J39" s="112">
        <f t="shared" si="163"/>
        <v>0.13408313893217649</v>
      </c>
      <c r="K39" s="112">
        <f t="shared" si="163"/>
        <v>0.13616459266354325</v>
      </c>
      <c r="L39" s="112">
        <f t="shared" si="163"/>
        <v>0.13159144926585919</v>
      </c>
      <c r="M39" s="112">
        <f t="shared" si="163"/>
        <v>0.1223419344109183</v>
      </c>
      <c r="N39" s="112">
        <f>SUM(N40:N41)</f>
        <v>0.12318401233538068</v>
      </c>
      <c r="O39" s="112">
        <f>SUM(O40:O41)</f>
        <v>0.14633726262185959</v>
      </c>
      <c r="P39" s="112">
        <f>SUM(P40:P41)</f>
        <v>0.13649351748128202</v>
      </c>
      <c r="Q39" s="112">
        <v>0.13471144568242874</v>
      </c>
      <c r="R39" s="112">
        <v>0.12009029225964976</v>
      </c>
      <c r="S39" s="112">
        <v>0.13467592685386903</v>
      </c>
      <c r="T39" s="112">
        <v>0.12927922904823236</v>
      </c>
      <c r="U39" s="112">
        <v>0.12711625369745408</v>
      </c>
      <c r="V39" s="112">
        <v>0.11899999999999999</v>
      </c>
      <c r="W39" s="112">
        <v>0.13700000000000001</v>
      </c>
      <c r="X39" s="112">
        <v>0.128</v>
      </c>
      <c r="Y39" s="112">
        <v>0.13100000000000001</v>
      </c>
      <c r="Z39" s="109">
        <v>0.124</v>
      </c>
      <c r="AA39" s="109">
        <v>0.14000000000000001</v>
      </c>
      <c r="AB39" s="109">
        <v>0.13100000000000001</v>
      </c>
      <c r="AC39" s="109">
        <v>0.1306962395159377</v>
      </c>
      <c r="AD39" s="109">
        <v>0.124</v>
      </c>
      <c r="AE39" s="109">
        <v>0.14000000000000001</v>
      </c>
      <c r="AF39" s="109">
        <v>0.13700000000000001</v>
      </c>
      <c r="AG39" s="109">
        <v>0.13</v>
      </c>
      <c r="AH39" s="109">
        <v>0.11700000000000001</v>
      </c>
      <c r="AI39" s="109">
        <v>0.13677597544113901</v>
      </c>
      <c r="AJ39" s="109">
        <v>0.127</v>
      </c>
      <c r="AK39" s="109">
        <v>0.13089999999999999</v>
      </c>
      <c r="AL39" s="109">
        <v>0.1171</v>
      </c>
      <c r="AM39" s="109">
        <v>0.13500000000000001</v>
      </c>
      <c r="AN39" s="109">
        <v>0.126</v>
      </c>
      <c r="AO39" s="109">
        <v>0.12995100000000001</v>
      </c>
      <c r="AP39" s="109">
        <v>0.11562524550863947</v>
      </c>
      <c r="AQ39" s="109">
        <v>0.13943357483046187</v>
      </c>
      <c r="AR39" s="109">
        <v>0.13056321315789338</v>
      </c>
      <c r="AS39" s="109">
        <v>0.13533263893783473</v>
      </c>
      <c r="AT39" s="109">
        <v>0.12088570891774497</v>
      </c>
      <c r="AU39" s="109">
        <v>0.1396538322229392</v>
      </c>
      <c r="AV39" s="109">
        <v>0.12845009826667217</v>
      </c>
      <c r="AW39" s="109">
        <v>0.13189471584630272</v>
      </c>
      <c r="AX39" s="109">
        <v>0.12045422405712757</v>
      </c>
      <c r="AY39" s="109">
        <v>0.13580348127728828</v>
      </c>
      <c r="AZ39" s="109">
        <v>0.13039138913755502</v>
      </c>
      <c r="BA39" s="109">
        <v>0.12731326332632928</v>
      </c>
      <c r="BB39" s="109">
        <v>0.11764204749565289</v>
      </c>
      <c r="BC39" s="109">
        <v>0.13661631465270105</v>
      </c>
      <c r="BD39" s="201">
        <v>0.12770423528248079</v>
      </c>
      <c r="BE39" s="201">
        <v>0.12907771895207898</v>
      </c>
      <c r="BF39" s="201">
        <v>0.11616020676674199</v>
      </c>
      <c r="BG39" s="201">
        <v>0.14032797692616442</v>
      </c>
      <c r="BH39" s="201">
        <v>0.20657833573029871</v>
      </c>
      <c r="BI39" s="201">
        <v>0.11750362185593943</v>
      </c>
      <c r="BJ39" s="201">
        <v>0.11622098431990543</v>
      </c>
      <c r="BK39" s="201">
        <v>0.14599999999999999</v>
      </c>
      <c r="BL39" s="201">
        <v>0.14299999999999999</v>
      </c>
      <c r="BM39" s="201">
        <v>0.13648412800740878</v>
      </c>
      <c r="BN39" s="201">
        <v>0.12674292704277554</v>
      </c>
      <c r="BO39" s="227">
        <v>0.155966226432905</v>
      </c>
      <c r="BP39" s="216">
        <v>0.13308248514985299</v>
      </c>
      <c r="BQ39" s="216">
        <v>0.13994001304860232</v>
      </c>
      <c r="BR39" s="216">
        <v>0.13157704073437257</v>
      </c>
      <c r="BS39" s="216">
        <v>0.15040484165124313</v>
      </c>
      <c r="BT39" s="216">
        <v>0.13621409262457573</v>
      </c>
      <c r="BU39" s="216">
        <v>0.13622884462082682</v>
      </c>
      <c r="BV39" s="216">
        <v>0.124</v>
      </c>
      <c r="BW39" s="216">
        <v>0.13991761213692788</v>
      </c>
      <c r="BX39" s="307">
        <v>0.13003473308901337</v>
      </c>
      <c r="BY39" s="307">
        <v>0.12795626404719285</v>
      </c>
      <c r="BZ39" s="307">
        <v>0.12014672924205125</v>
      </c>
      <c r="CA39" s="307">
        <v>0.13975931578297277</v>
      </c>
      <c r="CB39" s="307">
        <v>0.12604990090099</v>
      </c>
      <c r="CC39" s="307">
        <v>0.130646877134457</v>
      </c>
      <c r="CD39" s="307">
        <v>0.12046519039180356</v>
      </c>
      <c r="CE39" s="307"/>
      <c r="CF39" s="305" t="s">
        <v>36</v>
      </c>
      <c r="CG39" s="216">
        <v>0.14905632931303128</v>
      </c>
      <c r="CH39" s="216">
        <v>0.13159410138680699</v>
      </c>
      <c r="CI39" s="216">
        <v>0.13403466105197626</v>
      </c>
      <c r="CJ39" s="216">
        <v>0.1287826421817489</v>
      </c>
      <c r="CK39" s="216">
        <v>0.12807979306778375</v>
      </c>
      <c r="CL39" s="216">
        <v>0.12980061571101525</v>
      </c>
      <c r="CM39" s="216">
        <v>0.129</v>
      </c>
      <c r="CN39" s="216">
        <v>0.127</v>
      </c>
      <c r="CO39" s="216">
        <v>0.126</v>
      </c>
      <c r="CP39" s="216">
        <v>0.13100000000000001</v>
      </c>
      <c r="CQ39" s="216">
        <v>0.129</v>
      </c>
      <c r="CR39" s="216">
        <v>0.127</v>
      </c>
      <c r="CS39" s="216">
        <v>0.126</v>
      </c>
      <c r="CT39" s="216">
        <v>0.129</v>
      </c>
      <c r="CU39" s="216">
        <v>0.13600000000000001</v>
      </c>
      <c r="CV39" s="216">
        <v>0.13878132871356888</v>
      </c>
      <c r="CW39" s="216">
        <v>0.13538341527036546</v>
      </c>
      <c r="CX39" s="216">
        <v>0.12849493789607999</v>
      </c>
      <c r="CY39" s="216">
        <v>0.12830748227650926</v>
      </c>
    </row>
    <row r="40" spans="2:105">
      <c r="B40" s="310" t="str">
        <f>IF(Portfolio!$CE$3=SOURCE!$A$1,SOURCE!D332,SOURCE!E332)</f>
        <v>Aluguel como % das Vendas</v>
      </c>
      <c r="C40" s="112">
        <v>9.7533127159794036E-2</v>
      </c>
      <c r="D40" s="112">
        <v>8.6025008751056689E-2</v>
      </c>
      <c r="E40" s="112">
        <v>9.4289721571238272E-2</v>
      </c>
      <c r="F40" s="112">
        <v>8.3558780109266526E-2</v>
      </c>
      <c r="G40" s="112">
        <v>9.1904536223734887E-2</v>
      </c>
      <c r="H40" s="112">
        <v>8.1669612990896936E-2</v>
      </c>
      <c r="I40" s="112">
        <v>9.1682616905445727E-2</v>
      </c>
      <c r="J40" s="112">
        <v>8.0371958162341925E-2</v>
      </c>
      <c r="K40" s="112">
        <v>8.3967104889609345E-2</v>
      </c>
      <c r="L40" s="112">
        <v>7.7904717704444335E-2</v>
      </c>
      <c r="M40" s="112">
        <v>7.4212558935413661E-2</v>
      </c>
      <c r="N40" s="112">
        <v>8.0715981408906276E-2</v>
      </c>
      <c r="O40" s="112">
        <v>8.8101185150562505E-2</v>
      </c>
      <c r="P40" s="112">
        <v>8.1466982259745163E-2</v>
      </c>
      <c r="Q40" s="112">
        <v>8.0103508505529289E-2</v>
      </c>
      <c r="R40" s="112">
        <v>7.793305512054452E-2</v>
      </c>
      <c r="S40" s="112">
        <v>7.7069777801845346E-2</v>
      </c>
      <c r="T40" s="112">
        <v>7.3204524747445876E-2</v>
      </c>
      <c r="U40" s="112">
        <v>7.3071921320349814E-2</v>
      </c>
      <c r="V40" s="112">
        <v>7.5999999999999998E-2</v>
      </c>
      <c r="W40" s="112">
        <v>0.08</v>
      </c>
      <c r="X40" s="112">
        <v>7.4999999999999997E-2</v>
      </c>
      <c r="Y40" s="112">
        <v>7.8E-2</v>
      </c>
      <c r="Z40" s="109">
        <v>7.8E-2</v>
      </c>
      <c r="AA40" s="109">
        <v>8.2000000000000003E-2</v>
      </c>
      <c r="AB40" s="109">
        <v>7.5999999999999998E-2</v>
      </c>
      <c r="AC40" s="109">
        <v>7.6224723109300743E-2</v>
      </c>
      <c r="AD40" s="109">
        <v>7.9000000000000001E-2</v>
      </c>
      <c r="AE40" s="109">
        <v>8.1000000000000003E-2</v>
      </c>
      <c r="AF40" s="109">
        <v>7.6999999999999999E-2</v>
      </c>
      <c r="AG40" s="109">
        <v>7.3999999999999996E-2</v>
      </c>
      <c r="AH40" s="109">
        <v>7.3999999999999996E-2</v>
      </c>
      <c r="AI40" s="109">
        <v>7.7905510287761603E-2</v>
      </c>
      <c r="AJ40" s="109">
        <v>7.1999999999999995E-2</v>
      </c>
      <c r="AK40" s="109">
        <v>7.51E-2</v>
      </c>
      <c r="AL40" s="109">
        <v>7.4300000000000005E-2</v>
      </c>
      <c r="AM40" s="109">
        <v>8.1000000000000003E-2</v>
      </c>
      <c r="AN40" s="109">
        <v>7.4200000000000002E-2</v>
      </c>
      <c r="AO40" s="109">
        <v>7.7299999999999994E-2</v>
      </c>
      <c r="AP40" s="109">
        <v>7.4539166830830089E-2</v>
      </c>
      <c r="AQ40" s="109">
        <v>8.1130425068332193E-2</v>
      </c>
      <c r="AR40" s="109">
        <v>7.5446662675635073E-2</v>
      </c>
      <c r="AS40" s="109">
        <v>7.8630803673997593E-2</v>
      </c>
      <c r="AT40" s="109">
        <v>7.6818554247183229E-2</v>
      </c>
      <c r="AU40" s="109">
        <v>8.1925929496469263E-2</v>
      </c>
      <c r="AV40" s="109">
        <v>7.4496895411503339E-2</v>
      </c>
      <c r="AW40" s="109">
        <v>7.6716273901660983E-2</v>
      </c>
      <c r="AX40" s="109">
        <v>7.5586865125380751E-2</v>
      </c>
      <c r="AY40" s="109">
        <v>7.9051099500900737E-2</v>
      </c>
      <c r="AZ40" s="109">
        <v>7.6172829092636229E-2</v>
      </c>
      <c r="BA40" s="109">
        <v>7.430359122622221E-2</v>
      </c>
      <c r="BB40" s="109">
        <v>7.4718860275278243E-2</v>
      </c>
      <c r="BC40" s="109">
        <v>7.9626037506406205E-2</v>
      </c>
      <c r="BD40" s="201">
        <v>7.4822105159325789E-2</v>
      </c>
      <c r="BE40" s="201">
        <v>7.6256002525494665E-2</v>
      </c>
      <c r="BF40" s="201">
        <v>7.4463664872452623E-2</v>
      </c>
      <c r="BG40" s="201">
        <v>7.975380893153311E-2</v>
      </c>
      <c r="BH40" s="201">
        <v>6.1844995521880566E-2</v>
      </c>
      <c r="BI40" s="201">
        <v>7.1729256901178831E-2</v>
      </c>
      <c r="BJ40" s="201">
        <v>8.5114936080865247E-2</v>
      </c>
      <c r="BK40" s="201">
        <v>8.8999999999999996E-2</v>
      </c>
      <c r="BL40" s="201">
        <v>9.9000000000000005E-2</v>
      </c>
      <c r="BM40" s="201">
        <v>9.2821054748742984E-2</v>
      </c>
      <c r="BN40" s="201">
        <v>9.1473982997414605E-2</v>
      </c>
      <c r="BO40" s="201">
        <v>0.10191652604386675</v>
      </c>
      <c r="BP40" s="216">
        <v>8.6186812645880601E-2</v>
      </c>
      <c r="BQ40" s="216">
        <v>9.1419913144725182E-2</v>
      </c>
      <c r="BR40" s="216">
        <v>9.1133091780510406E-2</v>
      </c>
      <c r="BS40" s="216">
        <v>9.618398014684662E-2</v>
      </c>
      <c r="BT40" s="216">
        <v>8.694171630743372E-2</v>
      </c>
      <c r="BU40" s="216">
        <v>8.7022827366633401E-2</v>
      </c>
      <c r="BV40" s="216">
        <v>8.4000000000000005E-2</v>
      </c>
      <c r="BW40" s="216">
        <v>8.8127571756891496E-2</v>
      </c>
      <c r="BX40" s="216">
        <v>8.1263984171904072E-2</v>
      </c>
      <c r="BY40" s="307">
        <v>8.0956507476271519E-2</v>
      </c>
      <c r="BZ40" s="307">
        <v>8.1623754565298398E-2</v>
      </c>
      <c r="CA40" s="307">
        <v>8.6737065497101376E-2</v>
      </c>
      <c r="CB40" s="307">
        <v>7.8238268516113096E-2</v>
      </c>
      <c r="CC40" s="307">
        <v>8.2081343590595546E-2</v>
      </c>
      <c r="CD40" s="307">
        <v>8.1056432044663645E-2</v>
      </c>
      <c r="CE40" s="307"/>
      <c r="CF40" s="305" t="s">
        <v>36</v>
      </c>
      <c r="CG40" s="216">
        <v>8.4608358349943083E-2</v>
      </c>
      <c r="CH40" s="216">
        <v>8.0316541779286557E-2</v>
      </c>
      <c r="CI40" s="216">
        <v>8.0137246751069549E-2</v>
      </c>
      <c r="CJ40" s="216">
        <v>7.5921446701259665E-2</v>
      </c>
      <c r="CK40" s="216">
        <v>7.8149109580680415E-2</v>
      </c>
      <c r="CL40" s="216">
        <v>7.7668491011388924E-2</v>
      </c>
      <c r="CM40" s="216">
        <v>7.5999999999999998E-2</v>
      </c>
      <c r="CN40" s="216">
        <v>7.4999999999999997E-2</v>
      </c>
      <c r="CO40" s="216">
        <v>7.5999999999999998E-2</v>
      </c>
      <c r="CP40" s="216">
        <v>7.8E-2</v>
      </c>
      <c r="CQ40" s="216">
        <v>7.6999999999999999E-2</v>
      </c>
      <c r="CR40" s="216">
        <v>7.5999999999999998E-2</v>
      </c>
      <c r="CS40" s="216">
        <v>7.5999999999999998E-2</v>
      </c>
      <c r="CT40" s="216">
        <v>7.9000000000000001E-2</v>
      </c>
      <c r="CU40" s="216">
        <v>9.2999999999999999E-2</v>
      </c>
      <c r="CV40" s="216">
        <v>9.1975922051053274E-2</v>
      </c>
      <c r="CW40" s="216">
        <v>8.8066907895203453E-2</v>
      </c>
      <c r="CX40" s="216">
        <v>8.2765300428234198E-2</v>
      </c>
      <c r="CY40" s="216">
        <v>8.1821321772767339E-2</v>
      </c>
    </row>
    <row r="41" spans="2:105">
      <c r="B41" s="310" t="str">
        <f>IF(Portfolio!$CE$3=SOURCE!$A$1,SOURCE!D333,SOURCE!E333)</f>
        <v>Outros como % das Vendas</v>
      </c>
      <c r="C41" s="112">
        <v>6.0175048189359516E-2</v>
      </c>
      <c r="D41" s="112">
        <v>6.2856428967733177E-2</v>
      </c>
      <c r="E41" s="112">
        <v>6.2274078005411161E-2</v>
      </c>
      <c r="F41" s="112">
        <v>4.8885687742477542E-2</v>
      </c>
      <c r="G41" s="112">
        <v>4.9565032845796386E-2</v>
      </c>
      <c r="H41" s="112">
        <v>4.5904062036640554E-2</v>
      </c>
      <c r="I41" s="112">
        <v>4.6618355006631369E-2</v>
      </c>
      <c r="J41" s="112">
        <v>5.3711180769834568E-2</v>
      </c>
      <c r="K41" s="112">
        <v>5.219748777393389E-2</v>
      </c>
      <c r="L41" s="112">
        <v>5.3686731561414847E-2</v>
      </c>
      <c r="M41" s="112">
        <v>4.8129375475504638E-2</v>
      </c>
      <c r="N41" s="112">
        <v>4.2468030926474401E-2</v>
      </c>
      <c r="O41" s="112">
        <v>5.8236077471297075E-2</v>
      </c>
      <c r="P41" s="112">
        <v>5.502653522153686E-2</v>
      </c>
      <c r="Q41" s="112">
        <v>5.4607937176899449E-2</v>
      </c>
      <c r="R41" s="112">
        <v>4.2157237139105234E-2</v>
      </c>
      <c r="S41" s="112">
        <v>5.76061490520237E-2</v>
      </c>
      <c r="T41" s="112">
        <v>5.6074704300786489E-2</v>
      </c>
      <c r="U41" s="112">
        <v>5.4044332377104272E-2</v>
      </c>
      <c r="V41" s="112">
        <v>4.2999999999999997E-2</v>
      </c>
      <c r="W41" s="112">
        <v>5.7000000000000002E-2</v>
      </c>
      <c r="X41" s="112">
        <v>5.2999999999999999E-2</v>
      </c>
      <c r="Y41" s="112">
        <v>5.2999999999999999E-2</v>
      </c>
      <c r="Z41" s="109">
        <v>4.5999999999999999E-2</v>
      </c>
      <c r="AA41" s="109">
        <v>5.8000000000000003E-2</v>
      </c>
      <c r="AB41" s="109">
        <v>5.5E-2</v>
      </c>
      <c r="AC41" s="109">
        <v>5.4471516406636958E-2</v>
      </c>
      <c r="AD41" s="109">
        <v>4.4999999999999998E-2</v>
      </c>
      <c r="AE41" s="109">
        <v>0.06</v>
      </c>
      <c r="AF41" s="109">
        <v>0.06</v>
      </c>
      <c r="AG41" s="109">
        <v>5.6000000000000001E-2</v>
      </c>
      <c r="AH41" s="109">
        <v>4.2999999999999997E-2</v>
      </c>
      <c r="AI41" s="109">
        <v>5.88704651533778E-2</v>
      </c>
      <c r="AJ41" s="109">
        <v>5.5E-2</v>
      </c>
      <c r="AK41" s="109">
        <v>5.5800000000000002E-2</v>
      </c>
      <c r="AL41" s="109">
        <v>4.2799999999999998E-2</v>
      </c>
      <c r="AM41" s="109">
        <v>5.3999999999999999E-2</v>
      </c>
      <c r="AN41" s="109">
        <v>5.1799999999999999E-2</v>
      </c>
      <c r="AO41" s="109">
        <v>5.2699999999999997E-2</v>
      </c>
      <c r="AP41" s="109">
        <v>4.1086078677809362E-2</v>
      </c>
      <c r="AQ41" s="109">
        <v>5.8303149762129684E-2</v>
      </c>
      <c r="AR41" s="109">
        <v>5.5116550482258289E-2</v>
      </c>
      <c r="AS41" s="109">
        <v>5.6701835263837139E-2</v>
      </c>
      <c r="AT41" s="109">
        <v>4.4067154670561735E-2</v>
      </c>
      <c r="AU41" s="109">
        <v>5.772790272646993E-2</v>
      </c>
      <c r="AV41" s="109">
        <v>5.3953202855168837E-2</v>
      </c>
      <c r="AW41" s="109">
        <v>5.5178441944641735E-2</v>
      </c>
      <c r="AX41" s="109">
        <v>4.4867358931746808E-2</v>
      </c>
      <c r="AY41" s="109">
        <v>5.6752381776387535E-2</v>
      </c>
      <c r="AZ41" s="109">
        <v>5.4218560044918804E-2</v>
      </c>
      <c r="BA41" s="109">
        <v>5.3009672100107062E-2</v>
      </c>
      <c r="BB41" s="109">
        <v>4.2923187220374664E-2</v>
      </c>
      <c r="BC41" s="109">
        <v>5.6990277146294829E-2</v>
      </c>
      <c r="BD41" s="201">
        <v>5.2882130123155E-2</v>
      </c>
      <c r="BE41" s="201">
        <v>5.28217164265843E-2</v>
      </c>
      <c r="BF41" s="201">
        <v>4.1696541894289368E-2</v>
      </c>
      <c r="BG41" s="201">
        <v>6.0574167994631299E-2</v>
      </c>
      <c r="BH41" s="201">
        <v>0.14473334020841816</v>
      </c>
      <c r="BI41" s="201">
        <v>4.5774364954760609E-2</v>
      </c>
      <c r="BJ41" s="201">
        <v>3.1106048239040184E-2</v>
      </c>
      <c r="BK41" s="201">
        <v>5.7000000000000002E-2</v>
      </c>
      <c r="BL41" s="201">
        <v>4.3999999999999997E-2</v>
      </c>
      <c r="BM41" s="201">
        <v>4.3663073258665801E-2</v>
      </c>
      <c r="BN41" s="201">
        <v>3.5268944045360941E-2</v>
      </c>
      <c r="BO41" s="228">
        <v>5.3681356035811187E-2</v>
      </c>
      <c r="BP41" s="228">
        <v>4.6557577182620838E-2</v>
      </c>
      <c r="BQ41" s="216">
        <v>4.8520099903877151E-2</v>
      </c>
      <c r="BR41" s="228">
        <v>4.0443948953862156E-2</v>
      </c>
      <c r="BS41" s="228">
        <v>5.422086150439652E-2</v>
      </c>
      <c r="BT41" s="228">
        <v>4.9272376317142014E-2</v>
      </c>
      <c r="BU41" s="228">
        <v>4.9206017254193414E-2</v>
      </c>
      <c r="BV41" s="242">
        <v>0.04</v>
      </c>
      <c r="BW41" s="242">
        <v>5.1790040380036394E-2</v>
      </c>
      <c r="BX41" s="242">
        <v>4.8770748917109301E-2</v>
      </c>
      <c r="BY41" s="307">
        <v>4.6999756570921328E-2</v>
      </c>
      <c r="BZ41" s="307">
        <v>3.8522974676752801E-2</v>
      </c>
      <c r="CA41" s="307">
        <v>5.3022250285871396E-2</v>
      </c>
      <c r="CB41" s="307">
        <v>4.7811632384876894E-2</v>
      </c>
      <c r="CC41" s="307">
        <v>4.856553354386145E-2</v>
      </c>
      <c r="CD41" s="307">
        <v>3.9408758347139923E-2</v>
      </c>
      <c r="CE41" s="307"/>
      <c r="CF41" s="305" t="s">
        <v>36</v>
      </c>
      <c r="CG41" s="216">
        <v>6.44479709630882E-2</v>
      </c>
      <c r="CH41" s="216">
        <v>5.1277559607520437E-2</v>
      </c>
      <c r="CI41" s="216">
        <v>5.3897414300906721E-2</v>
      </c>
      <c r="CJ41" s="216">
        <v>5.2861195480489218E-2</v>
      </c>
      <c r="CK41" s="216">
        <v>4.9930683487103333E-2</v>
      </c>
      <c r="CL41" s="216">
        <v>5.2132124699626324E-2</v>
      </c>
      <c r="CM41" s="216">
        <v>5.2999999999999999E-2</v>
      </c>
      <c r="CN41" s="216">
        <v>5.2999999999999999E-2</v>
      </c>
      <c r="CO41" s="216">
        <v>4.9000000000000002E-2</v>
      </c>
      <c r="CP41" s="216">
        <v>5.2999999999999999E-2</v>
      </c>
      <c r="CQ41" s="216">
        <v>5.1999999999999998E-2</v>
      </c>
      <c r="CR41" s="216">
        <v>5.0999999999999997E-2</v>
      </c>
      <c r="CS41" s="216">
        <v>0.05</v>
      </c>
      <c r="CT41" s="216">
        <v>0.05</v>
      </c>
      <c r="CU41" s="216">
        <v>4.2999999999999997E-2</v>
      </c>
      <c r="CV41" s="216">
        <v>4.6805406662515599E-2</v>
      </c>
      <c r="CW41" s="242">
        <v>4.7316507375162013E-2</v>
      </c>
      <c r="CX41" s="242">
        <v>4.5729637467846002E-2</v>
      </c>
      <c r="CY41" s="242">
        <v>4.6486160503741929E-2</v>
      </c>
    </row>
    <row r="42" spans="2:105">
      <c r="B42" s="292" t="str">
        <f>IF(Portfolio!$CE$3=SOURCE!$A$1,SOURCE!D334,SOURCE!E334)</f>
        <v>Turnover</v>
      </c>
      <c r="C42" s="311">
        <v>1.0330271298995171E-2</v>
      </c>
      <c r="D42" s="311">
        <v>7.6639006511070732E-3</v>
      </c>
      <c r="E42" s="311">
        <v>8.6346325650210696E-3</v>
      </c>
      <c r="F42" s="311">
        <v>5.4455267008011168E-3</v>
      </c>
      <c r="G42" s="311">
        <v>8.2644432457088159E-3</v>
      </c>
      <c r="H42" s="311">
        <v>8.4898395359227705E-3</v>
      </c>
      <c r="I42" s="311">
        <v>1.865090496085154E-2</v>
      </c>
      <c r="J42" s="311">
        <v>1.6693164340975321E-2</v>
      </c>
      <c r="K42" s="311">
        <v>1.1312300355319929E-2</v>
      </c>
      <c r="L42" s="311">
        <v>1.6332128034930771E-2</v>
      </c>
      <c r="M42" s="311">
        <v>2.220767528452651E-2</v>
      </c>
      <c r="N42" s="311">
        <v>1.6693868947679925E-2</v>
      </c>
      <c r="O42" s="311">
        <v>1.3592066418091575E-2</v>
      </c>
      <c r="P42" s="311">
        <v>1.0060259580593804E-2</v>
      </c>
      <c r="Q42" s="311">
        <v>2.7028820762644123E-2</v>
      </c>
      <c r="R42" s="311">
        <v>1.4320988633458201E-2</v>
      </c>
      <c r="S42" s="311">
        <v>1.1470192429875105E-2</v>
      </c>
      <c r="T42" s="311">
        <v>1.3415439064627903E-2</v>
      </c>
      <c r="U42" s="311">
        <v>1.1714428890831493E-2</v>
      </c>
      <c r="V42" s="311">
        <v>7.0000000000000001E-3</v>
      </c>
      <c r="W42" s="311">
        <v>8.0000000000000002E-3</v>
      </c>
      <c r="X42" s="311">
        <v>1.7000000000000001E-2</v>
      </c>
      <c r="Y42" s="311">
        <v>5.5999999999999999E-3</v>
      </c>
      <c r="Z42" s="311">
        <v>8.9999999999999993E-3</v>
      </c>
      <c r="AA42" s="311">
        <v>8.9999999999999993E-3</v>
      </c>
      <c r="AB42" s="311">
        <v>1.2999999999999999E-2</v>
      </c>
      <c r="AC42" s="311">
        <v>1.6E-2</v>
      </c>
      <c r="AD42" s="311">
        <v>1.4E-2</v>
      </c>
      <c r="AE42" s="311">
        <v>4.0000000000000001E-3</v>
      </c>
      <c r="AF42" s="311">
        <v>1.4E-2</v>
      </c>
      <c r="AG42" s="311">
        <v>1.0999999999999999E-2</v>
      </c>
      <c r="AH42" s="311">
        <v>7.0000000000000001E-3</v>
      </c>
      <c r="AI42" s="311">
        <v>7.0000000000000001E-3</v>
      </c>
      <c r="AJ42" s="311">
        <v>0.01</v>
      </c>
      <c r="AK42" s="311">
        <v>8.0000000000000002E-3</v>
      </c>
      <c r="AL42" s="311">
        <v>4.6769999999999997E-3</v>
      </c>
      <c r="AM42" s="311">
        <v>6.0000000000000001E-3</v>
      </c>
      <c r="AN42" s="311">
        <v>5.45E-3</v>
      </c>
      <c r="AO42" s="311">
        <v>1.11E-2</v>
      </c>
      <c r="AP42" s="311">
        <v>8.0781896070221404E-3</v>
      </c>
      <c r="AQ42" s="311">
        <v>1.1148221616646381E-2</v>
      </c>
      <c r="AR42" s="311">
        <v>1.1374461817016601E-2</v>
      </c>
      <c r="AS42" s="311">
        <v>1.6012391365773693E-2</v>
      </c>
      <c r="AT42" s="311">
        <v>1.1288690623309158E-2</v>
      </c>
      <c r="AU42" s="311">
        <v>6.8224363487725502E-3</v>
      </c>
      <c r="AV42" s="311">
        <v>1.7194103029477593E-2</v>
      </c>
      <c r="AW42" s="311">
        <v>1.6455236333403969E-2</v>
      </c>
      <c r="AX42" s="311">
        <v>9.3347651246291821E-3</v>
      </c>
      <c r="AY42" s="311">
        <v>5.4158820686507729E-3</v>
      </c>
      <c r="AZ42" s="311">
        <v>1.1803524642524084E-2</v>
      </c>
      <c r="BA42" s="311">
        <v>1.7865600844490927E-2</v>
      </c>
      <c r="BB42" s="311">
        <v>1.4452480949404019E-2</v>
      </c>
      <c r="BC42" s="311">
        <v>1.1532381481695629E-2</v>
      </c>
      <c r="BD42" s="311">
        <v>1.1532381481695629E-2</v>
      </c>
      <c r="BE42" s="311">
        <v>1.6474333182635737E-2</v>
      </c>
      <c r="BF42" s="311">
        <v>1.1618705865956189E-2</v>
      </c>
      <c r="BG42" s="311">
        <v>9.6299454669494192E-3</v>
      </c>
      <c r="BH42" s="311">
        <v>2.4314073294990691E-3</v>
      </c>
      <c r="BI42" s="311">
        <v>1.057527250374978E-2</v>
      </c>
      <c r="BJ42" s="311">
        <v>1.8749301030315899E-2</v>
      </c>
      <c r="BK42" s="311">
        <v>2.1000000000000001E-2</v>
      </c>
      <c r="BL42" s="311">
        <v>1.7000000000000001E-2</v>
      </c>
      <c r="BM42" s="311">
        <v>2.2823443125240914E-2</v>
      </c>
      <c r="BN42" s="311">
        <v>1.7999999999999999E-2</v>
      </c>
      <c r="BO42" s="307">
        <v>1.5550002764727429E-2</v>
      </c>
      <c r="BP42" s="307">
        <v>1.9101373208603101E-2</v>
      </c>
      <c r="BQ42" s="307">
        <v>1.5521692555412173E-2</v>
      </c>
      <c r="BR42" s="307">
        <v>1.2472032952331019E-2</v>
      </c>
      <c r="BS42" s="307">
        <v>1.2239342126369304E-2</v>
      </c>
      <c r="BT42" s="307">
        <v>4.7638114685625906E-2</v>
      </c>
      <c r="BU42" s="307">
        <v>1.935391322078114E-2</v>
      </c>
      <c r="BV42" s="307">
        <v>1.2085513012433623E-2</v>
      </c>
      <c r="BW42" s="307">
        <v>1.4346594313600611E-2</v>
      </c>
      <c r="BX42" s="219">
        <v>1.42284938253678E-2</v>
      </c>
      <c r="BY42" s="219">
        <v>1.5813576843034201E-2</v>
      </c>
      <c r="BZ42" s="219">
        <v>1.0147640591708047E-2</v>
      </c>
      <c r="CA42" s="340">
        <v>8.0318703630512713E-3</v>
      </c>
      <c r="CB42" s="340">
        <v>1.1020455903311807E-2</v>
      </c>
      <c r="CC42" s="340">
        <v>1.3141696476198476E-2</v>
      </c>
      <c r="CD42" s="340">
        <v>1.3670436768610982E-2</v>
      </c>
      <c r="CE42" s="307"/>
      <c r="CF42" s="311">
        <v>3.4700000000000002E-2</v>
      </c>
      <c r="CG42" s="311">
        <v>5.1999999999999998E-2</v>
      </c>
      <c r="CH42" s="311">
        <v>6.8000000000000005E-2</v>
      </c>
      <c r="CI42" s="311">
        <v>0.06</v>
      </c>
      <c r="CJ42" s="311">
        <v>3.9E-2</v>
      </c>
      <c r="CK42" s="311">
        <v>5.1999999999999998E-2</v>
      </c>
      <c r="CL42" s="311">
        <v>5.1999999999999998E-2</v>
      </c>
      <c r="CM42" s="311">
        <v>5.0999999999999997E-2</v>
      </c>
      <c r="CN42" s="311">
        <v>4.8000000000000001E-2</v>
      </c>
      <c r="CO42" s="311">
        <v>4.2999999999999997E-2</v>
      </c>
      <c r="CP42" s="311">
        <v>5.0999999999999997E-2</v>
      </c>
      <c r="CQ42" s="311">
        <v>0.05</v>
      </c>
      <c r="CR42" s="311">
        <v>0.05</v>
      </c>
      <c r="CS42" s="311">
        <v>5.1999999999999998E-2</v>
      </c>
      <c r="CT42" s="311">
        <v>4.1000000000000002E-2</v>
      </c>
      <c r="CU42" s="311">
        <v>7.9000000000000001E-2</v>
      </c>
      <c r="CV42" s="216">
        <v>6.1806655877332986E-2</v>
      </c>
      <c r="CW42" s="307">
        <v>9.1449193249949726E-2</v>
      </c>
      <c r="CX42" s="307">
        <v>5.44443953244634E-2</v>
      </c>
      <c r="CY42" s="380">
        <v>4.5877532682142119E-2</v>
      </c>
    </row>
    <row r="43" spans="2:105">
      <c r="B43" s="292" t="str">
        <f>IF(Portfolio!$CE$3=SOURCE!$A$1,SOURCE!D335,SOURCE!E335)</f>
        <v>Taxa de Ocupação</v>
      </c>
      <c r="C43" s="311">
        <v>0.9520795054114537</v>
      </c>
      <c r="D43" s="311">
        <v>0.96343475802743406</v>
      </c>
      <c r="E43" s="311">
        <v>0.96201421976779322</v>
      </c>
      <c r="F43" s="311">
        <v>0.97151217172883875</v>
      </c>
      <c r="G43" s="311">
        <v>0.97392077478438288</v>
      </c>
      <c r="H43" s="311">
        <v>0.97553613946313289</v>
      </c>
      <c r="I43" s="311">
        <v>0.97459720448762877</v>
      </c>
      <c r="J43" s="311">
        <v>0.96977962556517772</v>
      </c>
      <c r="K43" s="311">
        <v>0.97932779421919991</v>
      </c>
      <c r="L43" s="311">
        <v>0.98244808496903435</v>
      </c>
      <c r="M43" s="311">
        <v>0.98113644944238554</v>
      </c>
      <c r="N43" s="311">
        <v>0.98281445162309022</v>
      </c>
      <c r="O43" s="311">
        <v>0.98331364593544812</v>
      </c>
      <c r="P43" s="311">
        <v>0.98734951865394094</v>
      </c>
      <c r="Q43" s="311">
        <v>0.98370991581656197</v>
      </c>
      <c r="R43" s="311">
        <v>0.99103578009370163</v>
      </c>
      <c r="S43" s="311">
        <v>0.97918812766526675</v>
      </c>
      <c r="T43" s="311">
        <v>0.98129807323960838</v>
      </c>
      <c r="U43" s="311">
        <v>0.98385369659649136</v>
      </c>
      <c r="V43" s="311">
        <v>0.98599999999999999</v>
      </c>
      <c r="W43" s="311">
        <v>0.98399999999999999</v>
      </c>
      <c r="X43" s="311">
        <v>0.98099999999999998</v>
      </c>
      <c r="Y43" s="311">
        <v>0.98099999999999998</v>
      </c>
      <c r="Z43" s="311">
        <v>0.98</v>
      </c>
      <c r="AA43" s="311">
        <v>0.97241522243674972</v>
      </c>
      <c r="AB43" s="311">
        <v>0.97799999999999998</v>
      </c>
      <c r="AC43" s="311">
        <v>0.98519764850487024</v>
      </c>
      <c r="AD43" s="311">
        <v>0.98099999999999998</v>
      </c>
      <c r="AE43" s="311">
        <v>0.97499999999999998</v>
      </c>
      <c r="AF43" s="311">
        <v>0.97599999999999998</v>
      </c>
      <c r="AG43" s="311">
        <v>0.98099999999999998</v>
      </c>
      <c r="AH43" s="311">
        <v>0.98599999999999999</v>
      </c>
      <c r="AI43" s="311">
        <v>0.98499999999999999</v>
      </c>
      <c r="AJ43" s="311">
        <v>0.98399999999999999</v>
      </c>
      <c r="AK43" s="311">
        <v>0.98799999999999999</v>
      </c>
      <c r="AL43" s="311">
        <v>0.99</v>
      </c>
      <c r="AM43" s="311">
        <v>0.98599999999999999</v>
      </c>
      <c r="AN43" s="311">
        <v>0.98427852809393479</v>
      </c>
      <c r="AO43" s="311">
        <v>0.98092180674820151</v>
      </c>
      <c r="AP43" s="311">
        <v>0.98010660859003684</v>
      </c>
      <c r="AQ43" s="311">
        <v>0.97860328951888453</v>
      </c>
      <c r="AR43" s="311">
        <v>0.97580492426722798</v>
      </c>
      <c r="AS43" s="311">
        <v>0.97411185030815506</v>
      </c>
      <c r="AT43" s="311">
        <v>0.97349526221265115</v>
      </c>
      <c r="AU43" s="311">
        <v>0.97385689417208898</v>
      </c>
      <c r="AV43" s="311">
        <v>0.9766302255154331</v>
      </c>
      <c r="AW43" s="311">
        <v>0.97465583429352665</v>
      </c>
      <c r="AX43" s="311">
        <v>0.97222151069823803</v>
      </c>
      <c r="AY43" s="311">
        <v>0.9725632298704544</v>
      </c>
      <c r="AZ43" s="311">
        <v>0.97302639421181969</v>
      </c>
      <c r="BA43" s="311">
        <v>0.97719160076740252</v>
      </c>
      <c r="BB43" s="311">
        <v>0.97525560832046332</v>
      </c>
      <c r="BC43" s="311">
        <v>0.97103956967172</v>
      </c>
      <c r="BD43" s="311">
        <v>0.97558596189186997</v>
      </c>
      <c r="BE43" s="311">
        <v>0.97593114708268069</v>
      </c>
      <c r="BF43" s="311">
        <v>0.98</v>
      </c>
      <c r="BG43" s="311">
        <v>0.97939889155987037</v>
      </c>
      <c r="BH43" s="311">
        <v>0.9634889723832597</v>
      </c>
      <c r="BI43" s="311">
        <v>0.95295995267597977</v>
      </c>
      <c r="BJ43" s="311">
        <v>0.95792150231688944</v>
      </c>
      <c r="BK43" s="311">
        <v>0.94599999999999995</v>
      </c>
      <c r="BL43" s="311">
        <v>0.94599999999999995</v>
      </c>
      <c r="BM43" s="311">
        <v>0.95224167120869374</v>
      </c>
      <c r="BN43" s="311">
        <v>0.95299999999999996</v>
      </c>
      <c r="BO43" s="307">
        <v>0.94844975129949294</v>
      </c>
      <c r="BP43" s="307">
        <v>0.95285916063624698</v>
      </c>
      <c r="BQ43" s="307">
        <v>0.95320015394645652</v>
      </c>
      <c r="BR43" s="307">
        <v>0.95150998724213887</v>
      </c>
      <c r="BS43" s="307">
        <v>0.94674130441955517</v>
      </c>
      <c r="BT43" s="307">
        <v>0.95350588094703848</v>
      </c>
      <c r="BU43" s="307">
        <f>Portfolio!BV142</f>
        <v>0.96058399936027561</v>
      </c>
      <c r="BV43" s="307">
        <f>Portfolio!BW142</f>
        <v>0.96316038854565456</v>
      </c>
      <c r="BW43" s="307">
        <f>Portfolio!BX142</f>
        <v>0.95698039491248799</v>
      </c>
      <c r="BX43" s="307">
        <f>Portfolio!BY142</f>
        <v>0.95989308400733975</v>
      </c>
      <c r="BY43" s="307">
        <f>Portfolio!BZ142</f>
        <v>0.96243345022750737</v>
      </c>
      <c r="BZ43" s="307">
        <f>Portfolio!CA142</f>
        <v>0.96741602560836903</v>
      </c>
      <c r="CA43" s="307">
        <f>Portfolio!CB142</f>
        <v>0.96259763629866502</v>
      </c>
      <c r="CB43" s="307">
        <f>Portfolio!CC142</f>
        <v>0.96106257588696897</v>
      </c>
      <c r="CC43" s="307">
        <f>Portfolio!CD142</f>
        <v>0.96307381957280713</v>
      </c>
      <c r="CD43" s="307">
        <f>Portfolio!CE142</f>
        <v>0.96627734810455024</v>
      </c>
      <c r="CF43" s="311">
        <v>0.96130000000000004</v>
      </c>
      <c r="CG43" s="311">
        <v>0.98199999999999998</v>
      </c>
      <c r="CH43" s="311">
        <v>0.98199999999999998</v>
      </c>
      <c r="CI43" s="311">
        <v>0.96899999999999997</v>
      </c>
      <c r="CJ43" s="311">
        <v>0.98599999999999999</v>
      </c>
      <c r="CK43" s="311">
        <v>0.98199999999999998</v>
      </c>
      <c r="CL43" s="311">
        <v>0.97899999999999998</v>
      </c>
      <c r="CM43" s="311">
        <v>0.98099999999999998</v>
      </c>
      <c r="CN43" s="311">
        <v>0.98699999999999999</v>
      </c>
      <c r="CO43" s="311">
        <v>0.98299999999999998</v>
      </c>
      <c r="CP43" s="311">
        <v>0.97499999999999998</v>
      </c>
      <c r="CQ43" s="311">
        <v>0.97399999999999998</v>
      </c>
      <c r="CR43" s="311">
        <v>0.97499999999999998</v>
      </c>
      <c r="CS43" s="311">
        <v>0.97599999999999998</v>
      </c>
      <c r="CT43" s="311">
        <v>0.96299999999999997</v>
      </c>
      <c r="CU43" s="311">
        <v>0.94899999999999995</v>
      </c>
      <c r="CV43" s="307">
        <f>Portfolio!CW142</f>
        <v>0.95148587073654101</v>
      </c>
      <c r="CW43" s="307">
        <f>Portfolio!CX142</f>
        <v>0.9559978933181309</v>
      </c>
      <c r="CX43" s="307">
        <f>Portfolio!CY142</f>
        <v>0.96168867464123298</v>
      </c>
      <c r="CY43" s="307">
        <f>Portfolio!CZ142</f>
        <v>0.96325631302978709</v>
      </c>
    </row>
    <row r="44" spans="2:105">
      <c r="B44" s="292" t="str">
        <f>IF(Portfolio!$CE$3=SOURCE!$A$1,SOURCE!D336,SOURCE!E336)</f>
        <v>Inadimplência Bruta</v>
      </c>
      <c r="C44" s="112">
        <v>8.1671693685628557E-2</v>
      </c>
      <c r="D44" s="112">
        <v>6.895669086288711E-2</v>
      </c>
      <c r="E44" s="112">
        <v>6.5555846788998742E-2</v>
      </c>
      <c r="F44" s="112">
        <v>5.611220292354089E-2</v>
      </c>
      <c r="G44" s="112">
        <v>6.5558481575457808E-2</v>
      </c>
      <c r="H44" s="112">
        <v>5.3074202558754946E-2</v>
      </c>
      <c r="I44" s="112">
        <v>4.4815631898006615E-2</v>
      </c>
      <c r="J44" s="112">
        <v>4.4131150960231541E-2</v>
      </c>
      <c r="K44" s="112">
        <v>3.2254938134308166E-2</v>
      </c>
      <c r="L44" s="112">
        <v>3.9295485587293184E-2</v>
      </c>
      <c r="M44" s="112">
        <v>3.6999999999999998E-2</v>
      </c>
      <c r="N44" s="109">
        <v>3.7440158556994237E-2</v>
      </c>
      <c r="O44" s="109">
        <v>5.7893378244705335E-2</v>
      </c>
      <c r="P44" s="109">
        <v>4.4729785126225517E-2</v>
      </c>
      <c r="Q44" s="109">
        <v>4.501496426061799E-2</v>
      </c>
      <c r="R44" s="112">
        <v>5.7527548458388795E-3</v>
      </c>
      <c r="S44" s="112">
        <v>3.2000000000000001E-2</v>
      </c>
      <c r="T44" s="112">
        <v>0.04</v>
      </c>
      <c r="U44" s="112">
        <v>3.2000000000000001E-2</v>
      </c>
      <c r="V44" s="112">
        <v>2.1000000000000001E-2</v>
      </c>
      <c r="W44" s="112">
        <v>1.7000000000000001E-2</v>
      </c>
      <c r="X44" s="112">
        <v>1.9E-2</v>
      </c>
      <c r="Y44" s="112">
        <v>9.4000000000000004E-3</v>
      </c>
      <c r="Z44" s="109">
        <v>1.4999999999999999E-2</v>
      </c>
      <c r="AA44" s="109">
        <v>2.1000000000000001E-2</v>
      </c>
      <c r="AB44" s="109">
        <v>1.7000000000000001E-2</v>
      </c>
      <c r="AC44" s="109">
        <v>1.2999999999999999E-2</v>
      </c>
      <c r="AD44" s="109">
        <v>1.9E-2</v>
      </c>
      <c r="AE44" s="109">
        <v>2.1999999999999999E-2</v>
      </c>
      <c r="AF44" s="109">
        <v>0.02</v>
      </c>
      <c r="AG44" s="109">
        <v>1.4999999999999999E-2</v>
      </c>
      <c r="AH44" s="109">
        <v>1.7999999999999999E-2</v>
      </c>
      <c r="AI44" s="109">
        <v>1.9E-2</v>
      </c>
      <c r="AJ44" s="109">
        <v>2.1000000000000001E-2</v>
      </c>
      <c r="AK44" s="109">
        <v>1.7000000000000001E-2</v>
      </c>
      <c r="AL44" s="109">
        <v>1.7000000000000001E-2</v>
      </c>
      <c r="AM44" s="109">
        <v>1.8489999999999999E-2</v>
      </c>
      <c r="AN44" s="109">
        <v>1.46E-2</v>
      </c>
      <c r="AO44" s="109">
        <v>2.3935868230469982E-2</v>
      </c>
      <c r="AP44" s="109">
        <v>1.9E-2</v>
      </c>
      <c r="AQ44" s="109">
        <v>4.5132899999999997E-2</v>
      </c>
      <c r="AR44" s="109">
        <v>3.9520441574297183E-2</v>
      </c>
      <c r="AS44" s="109">
        <v>3.1161863220457716E-2</v>
      </c>
      <c r="AT44" s="109">
        <v>2.358897578075346E-2</v>
      </c>
      <c r="AU44" s="109">
        <v>3.0317524291608312E-2</v>
      </c>
      <c r="AV44" s="109">
        <v>2.985634752687653E-2</v>
      </c>
      <c r="AW44" s="109">
        <v>2.6968914335187087E-2</v>
      </c>
      <c r="AX44" s="109">
        <v>2.4605602634745507E-2</v>
      </c>
      <c r="AY44" s="109">
        <v>3.4750263873540188E-2</v>
      </c>
      <c r="AZ44" s="109">
        <v>3.286351844941568E-2</v>
      </c>
      <c r="BA44" s="109">
        <v>3.1237888560023724E-2</v>
      </c>
      <c r="BB44" s="109">
        <v>3.2863852912472416E-2</v>
      </c>
      <c r="BC44" s="109">
        <v>3.4111280682654191E-2</v>
      </c>
      <c r="BD44" s="201">
        <v>4.1586640233151659E-2</v>
      </c>
      <c r="BE44" s="201">
        <v>2.8708035715956953E-2</v>
      </c>
      <c r="BF44" s="201">
        <v>2.8547712706396226E-2</v>
      </c>
      <c r="BG44" s="201">
        <v>4.0109840328012847E-2</v>
      </c>
      <c r="BH44" s="201">
        <v>0.20846990574020866</v>
      </c>
      <c r="BI44" s="201">
        <v>0.11018202893433504</v>
      </c>
      <c r="BJ44" s="201">
        <v>7.6858765556688274E-2</v>
      </c>
      <c r="BK44" s="201">
        <v>0.128</v>
      </c>
      <c r="BL44" s="201">
        <v>9.4E-2</v>
      </c>
      <c r="BM44" s="201">
        <v>6.3235723538072663E-2</v>
      </c>
      <c r="BN44" s="201">
        <v>5.7001603339850618E-2</v>
      </c>
      <c r="BO44" s="227">
        <v>6.2897605370477547E-2</v>
      </c>
      <c r="BP44" s="242">
        <v>5.9244439597005288E-2</v>
      </c>
      <c r="BQ44" s="242">
        <v>4.485777796881129E-2</v>
      </c>
      <c r="BR44" s="242">
        <v>4.4907915290261433E-2</v>
      </c>
      <c r="BS44" s="242">
        <v>4.7281398816334752E-2</v>
      </c>
      <c r="BT44" s="242">
        <v>5.2997287564105489E-2</v>
      </c>
      <c r="BU44" s="307">
        <v>4.4143469506260344E-2</v>
      </c>
      <c r="BV44" s="307">
        <v>4.005069291896711E-2</v>
      </c>
      <c r="BW44" s="307">
        <v>3.683734608707151E-2</v>
      </c>
      <c r="BX44" s="307">
        <v>3.6617125443899327E-2</v>
      </c>
      <c r="BY44" s="307">
        <v>3.2843731412047848E-2</v>
      </c>
      <c r="BZ44" s="307">
        <v>2.9017298282833982E-2</v>
      </c>
      <c r="CA44" s="307">
        <f>'[2]Por SC'!$G$30</f>
        <v>3.1620935733629334E-2</v>
      </c>
      <c r="CB44" s="307">
        <v>2.8284969691846358E-2</v>
      </c>
      <c r="CC44" s="307">
        <v>1.7089325806005116E-2</v>
      </c>
      <c r="CD44" s="307">
        <v>2.7788197943121672E-2</v>
      </c>
      <c r="CE44" s="307"/>
      <c r="CF44" s="216">
        <v>6.3899999999999998E-2</v>
      </c>
      <c r="CG44" s="216">
        <v>5.3999999999999999E-2</v>
      </c>
      <c r="CH44" s="216">
        <v>3.5999999999999997E-2</v>
      </c>
      <c r="CI44" s="216">
        <v>2.7E-2</v>
      </c>
      <c r="CJ44" s="216">
        <v>1.2E-2</v>
      </c>
      <c r="CK44" s="216">
        <v>1.4999999999999999E-2</v>
      </c>
      <c r="CL44" s="216">
        <v>1.7999999999999999E-2</v>
      </c>
      <c r="CM44" s="216">
        <v>1.9E-2</v>
      </c>
      <c r="CN44" s="216">
        <v>1.9E-2</v>
      </c>
      <c r="CO44" s="216">
        <v>1.9E-2</v>
      </c>
      <c r="CP44" s="216">
        <v>3.5000000000000003E-2</v>
      </c>
      <c r="CQ44" s="216">
        <v>2.8000000000000001E-2</v>
      </c>
      <c r="CR44" s="216">
        <v>3.3000000000000002E-2</v>
      </c>
      <c r="CS44" s="216">
        <v>3.3000000000000002E-2</v>
      </c>
      <c r="CT44" s="216">
        <v>0.109</v>
      </c>
      <c r="CU44" s="216">
        <v>8.5999999999999993E-2</v>
      </c>
      <c r="CV44" s="216">
        <v>5.2976934556638891E-2</v>
      </c>
      <c r="CW44" s="307">
        <v>4.611821220141693E-2</v>
      </c>
      <c r="CX44" s="307">
        <v>3.3828875306463169E-2</v>
      </c>
      <c r="CY44" s="307">
        <v>2.6195857293650621E-2</v>
      </c>
    </row>
    <row r="45" spans="2:105" ht="12.75">
      <c r="B45" s="292" t="str">
        <f>IF(Portfolio!$CE$3=SOURCE!$A$1,SOURCE!D337,SOURCE!E337)</f>
        <v>Inadimplência Líquida</v>
      </c>
      <c r="C45" s="112"/>
      <c r="D45" s="112"/>
      <c r="E45" s="112"/>
      <c r="F45" s="112"/>
      <c r="G45" s="112"/>
      <c r="H45" s="112"/>
      <c r="I45" s="112"/>
      <c r="J45" s="112"/>
      <c r="K45" s="112"/>
      <c r="L45" s="112"/>
      <c r="M45" s="112"/>
      <c r="N45" s="109"/>
      <c r="O45" s="109"/>
      <c r="P45" s="109"/>
      <c r="Q45" s="109"/>
      <c r="R45" s="112"/>
      <c r="S45" s="112"/>
      <c r="T45" s="112"/>
      <c r="U45" s="112"/>
      <c r="V45" s="112"/>
      <c r="W45" s="112"/>
      <c r="X45" s="112"/>
      <c r="Y45" s="112"/>
      <c r="Z45" s="109"/>
      <c r="AA45" s="109"/>
      <c r="AB45" s="109"/>
      <c r="AC45" s="109"/>
      <c r="AD45" s="109"/>
      <c r="AE45" s="109"/>
      <c r="AF45" s="109"/>
      <c r="AG45" s="109"/>
      <c r="AH45" s="109"/>
      <c r="AI45" s="109"/>
      <c r="AJ45" s="109"/>
      <c r="AK45" s="109"/>
      <c r="AL45" s="109"/>
      <c r="AM45" s="109"/>
      <c r="AN45" s="109"/>
      <c r="AO45" s="109"/>
      <c r="AP45" s="109"/>
      <c r="AQ45" s="109">
        <v>3.5999999999999997E-2</v>
      </c>
      <c r="AR45" s="109">
        <v>2.4E-2</v>
      </c>
      <c r="AS45" s="109">
        <v>1.0999999999999999E-2</v>
      </c>
      <c r="AT45" s="109">
        <v>8.7733330596527319E-3</v>
      </c>
      <c r="AU45" s="109">
        <v>2.6915681122742861E-2</v>
      </c>
      <c r="AV45" s="109">
        <v>1.3121375618372545E-2</v>
      </c>
      <c r="AW45" s="109">
        <v>2.2084920449584676E-2</v>
      </c>
      <c r="AX45" s="109">
        <v>1.1254228557846488E-2</v>
      </c>
      <c r="AY45" s="109">
        <v>2.3581769017018892E-2</v>
      </c>
      <c r="AZ45" s="109">
        <v>2.3499360074296129E-2</v>
      </c>
      <c r="BA45" s="109">
        <v>8.4544783812759237E-3</v>
      </c>
      <c r="BB45" s="109">
        <v>9.3583594231999041E-3</v>
      </c>
      <c r="BC45" s="109">
        <v>2.3996715757789586E-2</v>
      </c>
      <c r="BD45" s="201">
        <v>2.4578807442836713E-2</v>
      </c>
      <c r="BE45" s="201">
        <v>6.2973330037572831E-3</v>
      </c>
      <c r="BF45" s="201">
        <v>9.2298252059487378E-3</v>
      </c>
      <c r="BG45" s="201">
        <v>2.7249351341349187E-2</v>
      </c>
      <c r="BH45" s="201">
        <v>0.1628506813987162</v>
      </c>
      <c r="BI45" s="201">
        <v>7.2498898144728693E-2</v>
      </c>
      <c r="BJ45" s="201">
        <v>5.806799937207395E-2</v>
      </c>
      <c r="BK45" s="201">
        <v>0.11</v>
      </c>
      <c r="BL45" s="201">
        <v>5.7000000000000002E-2</v>
      </c>
      <c r="BM45" s="201">
        <v>3.930823087908604E-2</v>
      </c>
      <c r="BN45" s="201">
        <v>4.5999999999999999E-2</v>
      </c>
      <c r="BO45" s="227">
        <v>4.9914321563070276E-2</v>
      </c>
      <c r="BP45" s="242">
        <v>4.1358992033365287E-2</v>
      </c>
      <c r="BQ45" s="242">
        <v>2.7993865817576454E-2</v>
      </c>
      <c r="BR45" s="242">
        <v>3.104649505942738E-2</v>
      </c>
      <c r="BS45" s="242">
        <v>3.2294457107388527E-2</v>
      </c>
      <c r="BT45" s="242">
        <v>2.755682100111094E-2</v>
      </c>
      <c r="BU45" s="307">
        <v>-2.2028834814201265E-3</v>
      </c>
      <c r="BV45" s="307">
        <v>-1.109812086935308E-2</v>
      </c>
      <c r="BW45" s="307">
        <v>1.2289159733092853E-2</v>
      </c>
      <c r="BX45" s="307">
        <v>-1.0150165471937906E-2</v>
      </c>
      <c r="BY45" s="307">
        <v>-1.4312156183796017E-3</v>
      </c>
      <c r="BZ45" s="307">
        <v>-4.7819788002179276E-3</v>
      </c>
      <c r="CA45" s="307">
        <f>'[2]Por SC'!$H$30</f>
        <v>8.185297066557776E-3</v>
      </c>
      <c r="CB45" s="395">
        <v>2.4811377747343201E-3</v>
      </c>
      <c r="CC45" s="395">
        <v>-1.9204164238236201E-2</v>
      </c>
      <c r="CD45" s="395">
        <v>-8.9895279478014178E-3</v>
      </c>
      <c r="CE45" s="307"/>
      <c r="CF45" s="216"/>
      <c r="CG45" s="216"/>
      <c r="CH45" s="216"/>
      <c r="CI45" s="216"/>
      <c r="CJ45" s="216"/>
      <c r="CK45" s="216"/>
      <c r="CL45" s="216"/>
      <c r="CM45" s="216"/>
      <c r="CN45" s="216"/>
      <c r="CO45" s="216"/>
      <c r="CP45" s="216">
        <v>0.02</v>
      </c>
      <c r="CQ45" s="216">
        <v>1.7999999999999999E-2</v>
      </c>
      <c r="CR45" s="216">
        <v>1.6E-2</v>
      </c>
      <c r="CS45" s="216">
        <v>1.6E-2</v>
      </c>
      <c r="CT45" s="216">
        <v>0.08</v>
      </c>
      <c r="CU45" s="216">
        <v>6.3E-2</v>
      </c>
      <c r="CV45" s="216">
        <v>3.7578418618359852E-2</v>
      </c>
      <c r="CW45" s="307">
        <v>1.1637568439431565E-2</v>
      </c>
      <c r="CX45" s="307">
        <v>-1.0185500393606456E-3</v>
      </c>
      <c r="CY45" s="307">
        <v>-4.3818143361863803E-3</v>
      </c>
    </row>
    <row r="46" spans="2:105">
      <c r="B46" s="312" t="str">
        <f>IF(Portfolio!$CE$3=SOURCE!$A$1,SOURCE!D338,SOURCE!E338)</f>
        <v>Perda de Aluguel</v>
      </c>
      <c r="C46" s="179">
        <v>0</v>
      </c>
      <c r="D46" s="179">
        <v>0</v>
      </c>
      <c r="E46" s="179">
        <v>0.1042954704194809</v>
      </c>
      <c r="F46" s="179">
        <v>6.1771257715389133E-2</v>
      </c>
      <c r="G46" s="179">
        <v>9.6964032562484488E-3</v>
      </c>
      <c r="H46" s="179">
        <v>5.4252679885226588E-3</v>
      </c>
      <c r="I46" s="179">
        <v>9.1336118387095513E-3</v>
      </c>
      <c r="J46" s="179">
        <v>4.3873793594297614E-3</v>
      </c>
      <c r="K46" s="179">
        <v>1.0380572751990086E-2</v>
      </c>
      <c r="L46" s="179">
        <v>1.68811333335455E-2</v>
      </c>
      <c r="M46" s="179">
        <v>5.1937772403000968E-3</v>
      </c>
      <c r="N46" s="237">
        <v>5.989156975219778E-3</v>
      </c>
      <c r="O46" s="237">
        <v>3.8593623569651175E-3</v>
      </c>
      <c r="P46" s="237">
        <v>4.1282485532576196E-3</v>
      </c>
      <c r="Q46" s="237">
        <v>1.4497467105392171E-2</v>
      </c>
      <c r="R46" s="179">
        <v>1.5088982717470447E-2</v>
      </c>
      <c r="S46" s="179">
        <v>5.8477799545701929E-3</v>
      </c>
      <c r="T46" s="179">
        <v>7.7248526550547396E-3</v>
      </c>
      <c r="U46" s="179">
        <v>1.1318081854275037E-2</v>
      </c>
      <c r="V46" s="179">
        <v>1.6E-2</v>
      </c>
      <c r="W46" s="179">
        <v>4.0000000000000001E-3</v>
      </c>
      <c r="X46" s="179">
        <v>0.01</v>
      </c>
      <c r="Y46" s="179">
        <v>2.4E-2</v>
      </c>
      <c r="Z46" s="237">
        <v>1.0999999999999999E-2</v>
      </c>
      <c r="AA46" s="237">
        <v>3.0000000000000001E-3</v>
      </c>
      <c r="AB46" s="237">
        <v>3.0000000000000001E-3</v>
      </c>
      <c r="AC46" s="237">
        <v>1E-3</v>
      </c>
      <c r="AD46" s="237">
        <v>3.0000000000000001E-3</v>
      </c>
      <c r="AE46" s="237">
        <v>2E-3</v>
      </c>
      <c r="AF46" s="237">
        <v>2E-3</v>
      </c>
      <c r="AG46" s="237">
        <v>7.0000000000000001E-3</v>
      </c>
      <c r="AH46" s="237">
        <v>1.0999999999999999E-2</v>
      </c>
      <c r="AI46" s="237">
        <v>5.0000000000000001E-3</v>
      </c>
      <c r="AJ46" s="237">
        <v>6.0000000000000001E-3</v>
      </c>
      <c r="AK46" s="237">
        <v>7.4999999999999997E-3</v>
      </c>
      <c r="AL46" s="237">
        <v>6.0000000000000001E-3</v>
      </c>
      <c r="AM46" s="237">
        <v>4.876303353236796E-3</v>
      </c>
      <c r="AN46" s="237">
        <v>3.4776999999999998E-3</v>
      </c>
      <c r="AO46" s="237">
        <v>4.3959999999999997E-3</v>
      </c>
      <c r="AP46" s="237">
        <v>1.2180019532808201E-2</v>
      </c>
      <c r="AQ46" s="237">
        <v>1.02371477576321E-2</v>
      </c>
      <c r="AR46" s="237">
        <v>1.0853659600852304E-2</v>
      </c>
      <c r="AS46" s="237">
        <v>1.2075535925845786E-2</v>
      </c>
      <c r="AT46" s="237">
        <v>1.7999999999999999E-2</v>
      </c>
      <c r="AU46" s="237">
        <v>1.072594374792283E-2</v>
      </c>
      <c r="AV46" s="237">
        <v>8.3335512670188374E-3</v>
      </c>
      <c r="AW46" s="237">
        <v>1.7214423276479842E-2</v>
      </c>
      <c r="AX46" s="237">
        <v>7.2942233525798653E-3</v>
      </c>
      <c r="AY46" s="237">
        <v>7.3693168243095328E-3</v>
      </c>
      <c r="AZ46" s="237">
        <v>1.9552833110633685E-2</v>
      </c>
      <c r="BA46" s="237">
        <v>1.5019180590874801E-2</v>
      </c>
      <c r="BB46" s="237">
        <v>5.1192031606776675E-3</v>
      </c>
      <c r="BC46" s="237">
        <v>1.0859879844521275E-2</v>
      </c>
      <c r="BD46" s="202">
        <v>1.1745018952442923E-2</v>
      </c>
      <c r="BE46" s="202">
        <v>1.2961578543166184E-2</v>
      </c>
      <c r="BF46" s="202">
        <v>1.1302655238528645E-2</v>
      </c>
      <c r="BG46" s="202">
        <v>4.4805399724102777E-3</v>
      </c>
      <c r="BH46" s="202">
        <v>1.2887505874568505E-3</v>
      </c>
      <c r="BI46" s="202">
        <v>2.9082850925405161E-3</v>
      </c>
      <c r="BJ46" s="202">
        <v>1.0501874069263048E-2</v>
      </c>
      <c r="BK46" s="202">
        <v>1.7999999999999999E-2</v>
      </c>
      <c r="BL46" s="202">
        <v>8.0000000000000002E-3</v>
      </c>
      <c r="BM46" s="202">
        <v>1.5462030709438201E-2</v>
      </c>
      <c r="BN46" s="202">
        <v>8.0000000000000002E-3</v>
      </c>
      <c r="BO46" s="202">
        <v>8.7101244457603692E-3</v>
      </c>
      <c r="BP46" s="237">
        <v>1.4338067360743841E-2</v>
      </c>
      <c r="BQ46" s="237">
        <v>1.6595317152374795E-2</v>
      </c>
      <c r="BR46" s="237">
        <v>8.0833684086070202E-3</v>
      </c>
      <c r="BS46" s="237">
        <v>8.5458055411228202E-3</v>
      </c>
      <c r="BT46" s="237">
        <v>7.0168926285477558E-3</v>
      </c>
      <c r="BU46" s="237">
        <v>9.0768870776451894E-3</v>
      </c>
      <c r="BV46" s="364">
        <v>2.0941711256167301E-2</v>
      </c>
      <c r="BW46" s="364">
        <v>1.1418441726188427E-2</v>
      </c>
      <c r="BX46" s="364">
        <v>2.1256927817195015E-2</v>
      </c>
      <c r="BY46" s="364">
        <v>1.8713162737872598E-2</v>
      </c>
      <c r="BZ46" s="364">
        <v>1.8551637117201411E-2</v>
      </c>
      <c r="CA46" s="364">
        <f>'[3]Consolidado SC'!$GH$2063</f>
        <v>2.4598943271662635E-2</v>
      </c>
      <c r="CB46" s="364">
        <v>1.2350519515324201E-2</v>
      </c>
      <c r="CC46" s="364">
        <v>5.2397390819775426E-4</v>
      </c>
      <c r="CD46" s="364">
        <v>8.9618409420614133E-4</v>
      </c>
      <c r="CE46" s="307"/>
      <c r="CF46" s="237" t="s">
        <v>36</v>
      </c>
      <c r="CG46" s="237">
        <v>7.0000000000000001E-3</v>
      </c>
      <c r="CH46" s="237">
        <v>8.9999999999999993E-3</v>
      </c>
      <c r="CI46" s="237">
        <v>8.9999999999999993E-3</v>
      </c>
      <c r="CJ46" s="237">
        <v>8.9999999999999993E-3</v>
      </c>
      <c r="CK46" s="237">
        <v>1.2999999999999999E-2</v>
      </c>
      <c r="CL46" s="237">
        <v>4.0000000000000001E-3</v>
      </c>
      <c r="CM46" s="237">
        <v>7.0000000000000001E-3</v>
      </c>
      <c r="CN46" s="237">
        <v>8.0000000000000002E-3</v>
      </c>
      <c r="CO46" s="237">
        <v>7.0000000000000001E-3</v>
      </c>
      <c r="CP46" s="237">
        <v>1.2999999999999999E-2</v>
      </c>
      <c r="CQ46" s="237">
        <v>1.0999999999999999E-2</v>
      </c>
      <c r="CR46" s="237">
        <v>1.0999999999999999E-2</v>
      </c>
      <c r="CS46" s="237">
        <v>1.2E-2</v>
      </c>
      <c r="CT46" s="237">
        <v>5.0000000000000001E-3</v>
      </c>
      <c r="CU46" s="237">
        <v>1.2E-2</v>
      </c>
      <c r="CV46" s="237">
        <v>1.1687109811443847E-2</v>
      </c>
      <c r="CW46" s="364">
        <v>1.2051127148188788E-2</v>
      </c>
      <c r="CX46" s="364">
        <v>1.7602035611532799E-2</v>
      </c>
      <c r="CY46" s="364">
        <v>7.7975638588844171E-3</v>
      </c>
    </row>
    <row r="47" spans="2:105">
      <c r="C47" s="307"/>
      <c r="D47" s="307"/>
      <c r="E47" s="307"/>
      <c r="F47" s="307"/>
      <c r="G47" s="313"/>
      <c r="H47" s="313"/>
      <c r="I47" s="313"/>
      <c r="J47" s="313"/>
      <c r="K47" s="313"/>
      <c r="L47" s="313"/>
      <c r="M47" s="313"/>
      <c r="N47" s="313"/>
      <c r="O47" s="313"/>
      <c r="P47" s="313"/>
      <c r="Q47" s="313"/>
      <c r="R47" s="313"/>
      <c r="S47" s="307"/>
      <c r="T47" s="307"/>
      <c r="U47" s="307"/>
      <c r="V47" s="307"/>
      <c r="W47" s="307"/>
      <c r="X47" s="307"/>
      <c r="Y47" s="307"/>
      <c r="Z47" s="307"/>
      <c r="AA47" s="307"/>
      <c r="AB47" s="307"/>
      <c r="AC47" s="307"/>
      <c r="AD47" s="307"/>
      <c r="AE47" s="307"/>
      <c r="AF47" s="307"/>
      <c r="AG47" s="307"/>
      <c r="AH47" s="307"/>
      <c r="AI47" s="181"/>
      <c r="AJ47" s="181"/>
      <c r="AK47" s="181"/>
      <c r="AL47" s="181"/>
      <c r="AM47" s="181"/>
      <c r="AN47" s="181"/>
      <c r="AO47" s="181"/>
      <c r="AP47" s="181"/>
      <c r="AQ47" s="181"/>
      <c r="AR47" s="181"/>
      <c r="AS47" s="181"/>
      <c r="AT47" s="181"/>
      <c r="AU47" s="181"/>
      <c r="AV47" s="181"/>
      <c r="AW47" s="181"/>
      <c r="AX47" s="181"/>
      <c r="AY47" s="181"/>
      <c r="AZ47" s="181"/>
      <c r="BA47" s="181"/>
      <c r="BB47" s="181"/>
      <c r="BC47" s="181"/>
      <c r="BD47" s="180"/>
      <c r="BT47" s="320"/>
      <c r="BU47" s="320"/>
      <c r="CA47" s="109"/>
      <c r="CB47" s="109"/>
      <c r="CC47" s="109"/>
      <c r="CD47" s="109"/>
    </row>
    <row r="48" spans="2:105">
      <c r="I48" s="291"/>
      <c r="J48" s="291"/>
      <c r="R48" s="291"/>
      <c r="BR48" s="355"/>
      <c r="BS48" s="356"/>
      <c r="BT48" s="356"/>
      <c r="BU48" s="356"/>
      <c r="BV48" s="109"/>
      <c r="BW48" s="109"/>
      <c r="BX48" s="109"/>
      <c r="BY48" s="109"/>
      <c r="BZ48" s="109"/>
      <c r="CA48" s="355"/>
      <c r="CB48" s="355"/>
      <c r="CC48" s="355"/>
      <c r="CD48" s="355"/>
      <c r="CV48" s="355"/>
      <c r="CW48" s="355"/>
    </row>
    <row r="49" spans="2:103">
      <c r="B49" s="169" t="str">
        <f>IF(Portfolio!$CE$3=SOURCE!$A$1,SOURCE!D340,SOURCE!E340)</f>
        <v>Número total de ações emitidas e de ações mantidas em Tesouraria ajustados de forma a refletir o desdobramento realizado em 20 de julho de 2018, na proporção de 1:3.</v>
      </c>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c r="AA49" s="169"/>
      <c r="AB49" s="169"/>
      <c r="AC49" s="169"/>
      <c r="AD49" s="169"/>
      <c r="AE49" s="169"/>
      <c r="AF49" s="169"/>
      <c r="AG49" s="169"/>
      <c r="AH49" s="169"/>
      <c r="AI49" s="169"/>
      <c r="AJ49" s="169"/>
      <c r="AK49" s="169"/>
      <c r="AL49" s="169"/>
      <c r="AM49" s="169"/>
      <c r="AN49" s="169"/>
      <c r="AO49" s="169"/>
      <c r="AP49" s="169"/>
      <c r="AQ49" s="169"/>
      <c r="AR49" s="169"/>
      <c r="AS49" s="169"/>
      <c r="AT49" s="169"/>
      <c r="AU49" s="169"/>
      <c r="AV49" s="169"/>
      <c r="AW49" s="169"/>
      <c r="AX49" s="169"/>
      <c r="AY49" s="169"/>
      <c r="AZ49" s="169"/>
      <c r="BA49" s="169"/>
      <c r="BB49" s="169"/>
      <c r="BC49" s="169"/>
      <c r="BD49" s="169"/>
      <c r="BE49" s="169"/>
      <c r="BF49" s="169"/>
      <c r="BG49" s="169"/>
      <c r="BH49" s="169"/>
      <c r="BI49" s="169"/>
      <c r="BJ49" s="169"/>
      <c r="BK49" s="169"/>
      <c r="BL49" s="169"/>
      <c r="BM49" s="169"/>
      <c r="BN49" s="169"/>
      <c r="BO49" s="169"/>
      <c r="BP49" s="169"/>
      <c r="BQ49" s="169"/>
      <c r="BR49" s="169"/>
      <c r="BS49" s="169"/>
      <c r="BT49" s="169"/>
      <c r="BU49" s="169"/>
      <c r="BV49" s="169"/>
      <c r="BW49" s="169"/>
      <c r="BX49" s="169"/>
      <c r="BY49" s="169"/>
      <c r="BZ49" s="169"/>
      <c r="CA49" s="169"/>
      <c r="CB49" s="169"/>
      <c r="CC49" s="169"/>
      <c r="CD49" s="169"/>
      <c r="CF49" s="169"/>
      <c r="CG49" s="169"/>
      <c r="CH49" s="169"/>
      <c r="CI49" s="169"/>
      <c r="CJ49" s="169"/>
      <c r="CK49" s="169"/>
      <c r="CL49" s="169"/>
      <c r="CM49" s="169"/>
      <c r="CN49" s="169"/>
      <c r="CO49" s="169"/>
      <c r="CP49" s="169"/>
      <c r="CQ49" s="169"/>
      <c r="CR49" s="169"/>
      <c r="CS49" s="169"/>
      <c r="CT49" s="169"/>
      <c r="CU49" s="169"/>
      <c r="CV49" s="169"/>
      <c r="CW49" s="169"/>
      <c r="CX49" s="169"/>
      <c r="CY49" s="169"/>
    </row>
    <row r="50" spans="2:103">
      <c r="I50" s="291"/>
      <c r="J50" s="291"/>
    </row>
    <row r="51" spans="2:103">
      <c r="I51" s="291"/>
      <c r="J51" s="291"/>
      <c r="BQ51" s="360"/>
    </row>
    <row r="52" spans="2:103">
      <c r="I52" s="291"/>
      <c r="J52" s="291"/>
    </row>
    <row r="53" spans="2:103">
      <c r="I53" s="291"/>
      <c r="J53" s="291"/>
    </row>
    <row r="54" spans="2:103">
      <c r="I54" s="291"/>
      <c r="J54" s="291"/>
    </row>
    <row r="55" spans="2:103">
      <c r="I55" s="291"/>
      <c r="J55" s="291"/>
    </row>
    <row r="56" spans="2:103">
      <c r="I56" s="291"/>
      <c r="J56" s="291"/>
    </row>
    <row r="57" spans="2:103">
      <c r="I57" s="291"/>
      <c r="J57" s="291"/>
    </row>
    <row r="58" spans="2:103">
      <c r="I58" s="291"/>
      <c r="J58" s="291"/>
    </row>
    <row r="59" spans="2:103">
      <c r="I59" s="291"/>
      <c r="J59" s="291"/>
    </row>
    <row r="60" spans="2:103">
      <c r="I60" s="291"/>
      <c r="J60" s="291"/>
    </row>
    <row r="61" spans="2:103">
      <c r="I61" s="291"/>
      <c r="J61" s="291"/>
    </row>
  </sheetData>
  <phoneticPr fontId="103" type="noConversion"/>
  <pageMargins left="0.78740157499999996" right="0.78740157499999996" top="0.984251969" bottom="0.984251969" header="0.49212598499999999" footer="0.49212598499999999"/>
  <pageSetup paperSize="9" orientation="portrait" r:id="rId1"/>
  <headerFooter alignWithMargins="0"/>
  <customProperties>
    <customPr name="_pios_id" r:id="rId2"/>
  </customProperties>
  <ignoredErrors>
    <ignoredError sqref="CW11 CW13" formula="1"/>
    <ignoredError sqref="C39:P39" formulaRange="1"/>
  </ignoredError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68A24-0E78-49D6-B5F2-F2F1D78DE4F5}">
  <sheetPr>
    <tabColor indexed="23"/>
  </sheetPr>
  <dimension ref="A1:EM340"/>
  <sheetViews>
    <sheetView showGridLines="0" topLeftCell="BU275" zoomScale="145" zoomScaleNormal="145" workbookViewId="0">
      <selection activeCell="CC304" sqref="CC304"/>
    </sheetView>
  </sheetViews>
  <sheetFormatPr defaultRowHeight="12.75"/>
  <cols>
    <col min="4" max="4" width="38.5703125" bestFit="1" customWidth="1"/>
    <col min="5" max="5" width="28.5703125" bestFit="1" customWidth="1"/>
  </cols>
  <sheetData>
    <row r="1" spans="1:88" ht="31.5" customHeight="1">
      <c r="A1" s="314" t="s">
        <v>2</v>
      </c>
      <c r="D1" s="284"/>
    </row>
    <row r="2" spans="1:88" ht="36.75" customHeight="1">
      <c r="A2" s="314" t="s">
        <v>37</v>
      </c>
      <c r="D2" s="285" t="s">
        <v>38</v>
      </c>
    </row>
    <row r="5" spans="1:88">
      <c r="D5" s="283" t="s">
        <v>39</v>
      </c>
      <c r="E5" s="283" t="s">
        <v>37</v>
      </c>
    </row>
    <row r="6" spans="1:88">
      <c r="D6" t="s">
        <v>40</v>
      </c>
      <c r="E6" t="s">
        <v>41</v>
      </c>
      <c r="G6" s="88" t="s">
        <v>42</v>
      </c>
      <c r="H6" s="88" t="s">
        <v>43</v>
      </c>
      <c r="I6" s="88" t="s">
        <v>44</v>
      </c>
      <c r="J6" s="88" t="s">
        <v>45</v>
      </c>
      <c r="K6" s="88" t="s">
        <v>46</v>
      </c>
      <c r="L6" s="88" t="s">
        <v>47</v>
      </c>
      <c r="M6" s="88" t="s">
        <v>48</v>
      </c>
      <c r="N6" s="88" t="s">
        <v>49</v>
      </c>
      <c r="O6" s="88" t="s">
        <v>50</v>
      </c>
      <c r="P6" s="88" t="s">
        <v>51</v>
      </c>
      <c r="Q6" s="88" t="s">
        <v>52</v>
      </c>
      <c r="R6" s="88" t="s">
        <v>53</v>
      </c>
      <c r="S6" s="88" t="s">
        <v>54</v>
      </c>
      <c r="T6" s="88" t="s">
        <v>55</v>
      </c>
      <c r="U6" s="88" t="s">
        <v>56</v>
      </c>
      <c r="V6" s="88" t="s">
        <v>57</v>
      </c>
      <c r="W6" s="88" t="s">
        <v>58</v>
      </c>
      <c r="X6" s="88" t="s">
        <v>59</v>
      </c>
      <c r="Y6" s="89" t="s">
        <v>60</v>
      </c>
      <c r="Z6" s="89" t="s">
        <v>61</v>
      </c>
      <c r="AA6" s="89" t="s">
        <v>62</v>
      </c>
      <c r="AB6" s="89" t="s">
        <v>63</v>
      </c>
      <c r="AC6" s="89" t="s">
        <v>64</v>
      </c>
      <c r="AD6" s="89" t="s">
        <v>65</v>
      </c>
      <c r="AE6" s="89" t="s">
        <v>66</v>
      </c>
      <c r="AF6" s="89" t="s">
        <v>67</v>
      </c>
      <c r="AG6" s="89" t="s">
        <v>68</v>
      </c>
      <c r="AH6" s="89" t="s">
        <v>69</v>
      </c>
      <c r="AI6" s="89" t="s">
        <v>70</v>
      </c>
      <c r="AJ6" s="89" t="s">
        <v>71</v>
      </c>
      <c r="AK6" s="89" t="s">
        <v>72</v>
      </c>
      <c r="AL6" s="89" t="s">
        <v>73</v>
      </c>
      <c r="AM6" s="89" t="s">
        <v>74</v>
      </c>
      <c r="AN6" s="89" t="s">
        <v>75</v>
      </c>
      <c r="AO6" s="89" t="s">
        <v>76</v>
      </c>
      <c r="AP6" s="89" t="s">
        <v>77</v>
      </c>
      <c r="AQ6" s="89" t="s">
        <v>78</v>
      </c>
      <c r="AR6" s="89" t="s">
        <v>79</v>
      </c>
      <c r="AS6" s="89" t="s">
        <v>80</v>
      </c>
      <c r="AT6" s="89" t="s">
        <v>81</v>
      </c>
      <c r="AU6" s="89" t="s">
        <v>82</v>
      </c>
      <c r="AV6" s="89" t="s">
        <v>83</v>
      </c>
      <c r="AW6" s="89" t="s">
        <v>84</v>
      </c>
      <c r="AX6" s="89" t="s">
        <v>85</v>
      </c>
      <c r="AY6" s="89" t="s">
        <v>86</v>
      </c>
      <c r="AZ6" s="89" t="s">
        <v>87</v>
      </c>
      <c r="BA6" s="89" t="s">
        <v>88</v>
      </c>
      <c r="BB6" s="89" t="s">
        <v>89</v>
      </c>
      <c r="BC6" s="89" t="s">
        <v>90</v>
      </c>
      <c r="BD6" s="89" t="s">
        <v>91</v>
      </c>
      <c r="BE6" s="89" t="s">
        <v>92</v>
      </c>
      <c r="BF6" s="89" t="s">
        <v>93</v>
      </c>
      <c r="BG6" s="89" t="s">
        <v>94</v>
      </c>
      <c r="BH6" s="89" t="s">
        <v>95</v>
      </c>
      <c r="BI6" s="89" t="s">
        <v>96</v>
      </c>
      <c r="BJ6" s="89" t="s">
        <v>97</v>
      </c>
      <c r="BK6" s="89" t="s">
        <v>98</v>
      </c>
      <c r="BL6" s="89" t="s">
        <v>99</v>
      </c>
      <c r="BM6" s="89" t="s">
        <v>100</v>
      </c>
      <c r="BN6" s="89" t="s">
        <v>101</v>
      </c>
      <c r="BO6" s="89" t="s">
        <v>102</v>
      </c>
      <c r="BP6" s="89" t="s">
        <v>103</v>
      </c>
      <c r="BQ6" s="89" t="s">
        <v>104</v>
      </c>
      <c r="BR6" s="89" t="s">
        <v>105</v>
      </c>
      <c r="BS6" s="89" t="s">
        <v>106</v>
      </c>
      <c r="BT6" s="89" t="s">
        <v>107</v>
      </c>
      <c r="BU6" s="89" t="s">
        <v>108</v>
      </c>
      <c r="BV6" s="89" t="s">
        <v>109</v>
      </c>
      <c r="BW6" s="89" t="s">
        <v>110</v>
      </c>
      <c r="BX6" s="89" t="s">
        <v>111</v>
      </c>
      <c r="BY6" s="89" t="s">
        <v>112</v>
      </c>
      <c r="BZ6" s="89" t="s">
        <v>113</v>
      </c>
      <c r="CA6" s="89" t="s">
        <v>114</v>
      </c>
      <c r="CB6" s="89" t="s">
        <v>115</v>
      </c>
      <c r="CC6" s="89" t="s">
        <v>116</v>
      </c>
      <c r="CD6" s="89" t="s">
        <v>117</v>
      </c>
      <c r="CE6" s="89" t="s">
        <v>118</v>
      </c>
      <c r="CF6" s="89" t="s">
        <v>119</v>
      </c>
      <c r="CG6" s="89" t="s">
        <v>508</v>
      </c>
      <c r="CH6" s="89" t="s">
        <v>509</v>
      </c>
      <c r="CI6" s="89" t="s">
        <v>582</v>
      </c>
      <c r="CJ6" s="89" t="s">
        <v>583</v>
      </c>
    </row>
    <row r="7" spans="1:88">
      <c r="D7" t="s">
        <v>120</v>
      </c>
      <c r="E7" t="s">
        <v>121</v>
      </c>
      <c r="G7" s="154" t="s">
        <v>122</v>
      </c>
      <c r="H7" s="154" t="s">
        <v>123</v>
      </c>
      <c r="I7" s="154" t="s">
        <v>124</v>
      </c>
      <c r="J7" s="154" t="s">
        <v>125</v>
      </c>
      <c r="K7" s="154" t="s">
        <v>126</v>
      </c>
      <c r="L7" s="154" t="s">
        <v>127</v>
      </c>
      <c r="M7" s="154" t="s">
        <v>128</v>
      </c>
      <c r="N7" s="154" t="s">
        <v>129</v>
      </c>
      <c r="O7" s="154" t="s">
        <v>130</v>
      </c>
      <c r="P7" s="154" t="s">
        <v>131</v>
      </c>
      <c r="Q7" s="154" t="s">
        <v>132</v>
      </c>
      <c r="R7" s="154" t="s">
        <v>133</v>
      </c>
      <c r="S7" s="154" t="s">
        <v>134</v>
      </c>
      <c r="T7" s="154" t="s">
        <v>135</v>
      </c>
      <c r="U7" s="154" t="s">
        <v>136</v>
      </c>
      <c r="V7" s="154" t="s">
        <v>137</v>
      </c>
      <c r="W7" s="154" t="s">
        <v>138</v>
      </c>
      <c r="X7" s="154" t="s">
        <v>139</v>
      </c>
      <c r="Y7" s="154" t="s">
        <v>140</v>
      </c>
      <c r="Z7" s="154" t="s">
        <v>141</v>
      </c>
      <c r="AA7" s="154" t="s">
        <v>142</v>
      </c>
      <c r="AB7" s="154" t="s">
        <v>143</v>
      </c>
      <c r="AC7" s="154" t="s">
        <v>144</v>
      </c>
      <c r="AD7" s="154" t="s">
        <v>145</v>
      </c>
      <c r="AE7" s="154" t="s">
        <v>146</v>
      </c>
      <c r="AF7" s="154" t="s">
        <v>147</v>
      </c>
      <c r="AG7" s="154" t="s">
        <v>148</v>
      </c>
      <c r="AH7" s="154" t="s">
        <v>149</v>
      </c>
      <c r="AI7" s="154" t="s">
        <v>150</v>
      </c>
      <c r="AJ7" s="154" t="s">
        <v>151</v>
      </c>
      <c r="AK7" s="154" t="s">
        <v>152</v>
      </c>
      <c r="AL7" s="154" t="s">
        <v>153</v>
      </c>
      <c r="AM7" s="154" t="s">
        <v>154</v>
      </c>
      <c r="AN7" s="154" t="s">
        <v>155</v>
      </c>
      <c r="AO7" s="154" t="s">
        <v>156</v>
      </c>
      <c r="AP7" s="154" t="s">
        <v>157</v>
      </c>
      <c r="AQ7" s="154" t="s">
        <v>158</v>
      </c>
      <c r="AR7" s="154" t="s">
        <v>159</v>
      </c>
      <c r="AS7" s="154" t="s">
        <v>160</v>
      </c>
      <c r="AT7" s="154" t="s">
        <v>161</v>
      </c>
      <c r="AU7" s="154" t="s">
        <v>162</v>
      </c>
      <c r="AV7" s="154" t="s">
        <v>163</v>
      </c>
      <c r="AW7" s="154" t="s">
        <v>164</v>
      </c>
      <c r="AX7" s="154" t="s">
        <v>165</v>
      </c>
      <c r="AY7" s="89" t="s">
        <v>166</v>
      </c>
      <c r="AZ7" s="89" t="s">
        <v>167</v>
      </c>
      <c r="BA7" s="89" t="s">
        <v>168</v>
      </c>
      <c r="BB7" s="89" t="s">
        <v>169</v>
      </c>
      <c r="BC7" s="89" t="s">
        <v>170</v>
      </c>
      <c r="BD7" s="89" t="s">
        <v>171</v>
      </c>
      <c r="BE7" s="89" t="s">
        <v>172</v>
      </c>
      <c r="BF7" s="89" t="s">
        <v>173</v>
      </c>
      <c r="BG7" s="89" t="s">
        <v>174</v>
      </c>
      <c r="BH7" s="89" t="s">
        <v>175</v>
      </c>
      <c r="BI7" s="89" t="s">
        <v>176</v>
      </c>
      <c r="BJ7" s="89" t="s">
        <v>177</v>
      </c>
      <c r="BK7" s="89" t="s">
        <v>178</v>
      </c>
      <c r="BL7" s="89" t="s">
        <v>179</v>
      </c>
      <c r="BM7" s="89" t="s">
        <v>180</v>
      </c>
      <c r="BN7" s="89" t="s">
        <v>181</v>
      </c>
      <c r="BO7" s="89" t="s">
        <v>182</v>
      </c>
      <c r="BP7" s="89" t="s">
        <v>183</v>
      </c>
      <c r="BQ7" s="89" t="s">
        <v>184</v>
      </c>
      <c r="BR7" s="89" t="s">
        <v>185</v>
      </c>
      <c r="BS7" s="89" t="s">
        <v>186</v>
      </c>
      <c r="BT7" s="89" t="s">
        <v>187</v>
      </c>
      <c r="BU7" s="89" t="s">
        <v>188</v>
      </c>
      <c r="BV7" s="89" t="s">
        <v>189</v>
      </c>
      <c r="BW7" s="89" t="s">
        <v>190</v>
      </c>
      <c r="BX7" s="89" t="s">
        <v>191</v>
      </c>
      <c r="BY7" s="89" t="s">
        <v>192</v>
      </c>
      <c r="BZ7" s="89" t="s">
        <v>193</v>
      </c>
      <c r="CA7" s="89" t="s">
        <v>194</v>
      </c>
      <c r="CB7" s="89" t="s">
        <v>195</v>
      </c>
      <c r="CC7" s="89" t="s">
        <v>196</v>
      </c>
      <c r="CD7" s="89" t="s">
        <v>197</v>
      </c>
      <c r="CE7" s="89" t="s">
        <v>198</v>
      </c>
      <c r="CF7" s="89" t="s">
        <v>199</v>
      </c>
      <c r="CG7" s="89" t="s">
        <v>512</v>
      </c>
      <c r="CH7" s="89" t="s">
        <v>513</v>
      </c>
      <c r="CI7" s="89" t="s">
        <v>584</v>
      </c>
      <c r="CJ7" s="89" t="s">
        <v>585</v>
      </c>
    </row>
    <row r="8" spans="1:88">
      <c r="D8" t="s">
        <v>200</v>
      </c>
      <c r="E8" t="s">
        <v>201</v>
      </c>
    </row>
    <row r="9" spans="1:88">
      <c r="D9" t="s">
        <v>202</v>
      </c>
      <c r="E9" t="s">
        <v>203</v>
      </c>
    </row>
    <row r="10" spans="1:88">
      <c r="D10" t="s">
        <v>204</v>
      </c>
      <c r="E10" t="s">
        <v>205</v>
      </c>
    </row>
    <row r="11" spans="1:88">
      <c r="D11" t="s">
        <v>206</v>
      </c>
      <c r="E11" t="s">
        <v>207</v>
      </c>
    </row>
    <row r="12" spans="1:88">
      <c r="D12" t="s">
        <v>208</v>
      </c>
      <c r="E12" t="s">
        <v>209</v>
      </c>
    </row>
    <row r="13" spans="1:88">
      <c r="D13" t="s">
        <v>210</v>
      </c>
      <c r="E13" t="s">
        <v>211</v>
      </c>
    </row>
    <row r="14" spans="1:88">
      <c r="D14" t="s">
        <v>212</v>
      </c>
      <c r="E14" t="s">
        <v>213</v>
      </c>
    </row>
    <row r="15" spans="1:88">
      <c r="D15" t="s">
        <v>214</v>
      </c>
      <c r="E15" t="s">
        <v>215</v>
      </c>
    </row>
    <row r="16" spans="1:88">
      <c r="D16" t="s">
        <v>216</v>
      </c>
      <c r="E16" t="s">
        <v>203</v>
      </c>
    </row>
    <row r="20" spans="4:88">
      <c r="D20" s="207" t="s">
        <v>217</v>
      </c>
      <c r="E20" s="207" t="s">
        <v>218</v>
      </c>
      <c r="F20" s="329"/>
      <c r="G20" s="329"/>
      <c r="H20" s="329"/>
      <c r="I20" s="329"/>
      <c r="J20" s="329"/>
      <c r="K20" s="329"/>
      <c r="L20" s="329"/>
      <c r="M20" s="329"/>
      <c r="N20" s="329"/>
      <c r="O20" s="329"/>
      <c r="P20" s="329"/>
      <c r="Q20" s="329"/>
      <c r="R20" s="329"/>
      <c r="S20" s="329"/>
      <c r="T20" s="329"/>
      <c r="U20" s="329"/>
      <c r="V20" s="329"/>
      <c r="W20" s="329"/>
      <c r="X20" s="329"/>
    </row>
    <row r="23" spans="4:88" ht="15.75">
      <c r="D23" s="285" t="s">
        <v>219</v>
      </c>
    </row>
    <row r="25" spans="4:88">
      <c r="D25" s="8" t="s">
        <v>220</v>
      </c>
      <c r="E25" s="274" t="s">
        <v>221</v>
      </c>
      <c r="G25" s="9" t="s">
        <v>42</v>
      </c>
      <c r="H25" s="9" t="s">
        <v>43</v>
      </c>
      <c r="I25" s="9" t="s">
        <v>44</v>
      </c>
      <c r="J25" s="9" t="s">
        <v>45</v>
      </c>
      <c r="K25" s="9" t="s">
        <v>46</v>
      </c>
      <c r="L25" s="9" t="s">
        <v>47</v>
      </c>
      <c r="M25" s="9" t="s">
        <v>48</v>
      </c>
      <c r="N25" s="9" t="s">
        <v>49</v>
      </c>
      <c r="O25" s="9" t="s">
        <v>50</v>
      </c>
      <c r="P25" s="9" t="s">
        <v>51</v>
      </c>
      <c r="Q25" s="9" t="s">
        <v>52</v>
      </c>
      <c r="R25" s="9" t="s">
        <v>53</v>
      </c>
      <c r="S25" s="9" t="s">
        <v>54</v>
      </c>
      <c r="T25" s="9" t="s">
        <v>55</v>
      </c>
      <c r="U25" s="9" t="s">
        <v>56</v>
      </c>
      <c r="V25" s="9" t="s">
        <v>57</v>
      </c>
      <c r="W25" s="9" t="s">
        <v>58</v>
      </c>
      <c r="X25" s="9" t="s">
        <v>59</v>
      </c>
      <c r="Y25" s="9" t="s">
        <v>60</v>
      </c>
      <c r="Z25" s="9" t="s">
        <v>61</v>
      </c>
      <c r="AA25" s="9" t="s">
        <v>62</v>
      </c>
      <c r="AB25" s="9" t="s">
        <v>63</v>
      </c>
      <c r="AC25" s="9" t="s">
        <v>64</v>
      </c>
      <c r="AD25" s="9" t="s">
        <v>65</v>
      </c>
      <c r="AE25" s="10" t="s">
        <v>66</v>
      </c>
      <c r="AF25" s="11" t="s">
        <v>67</v>
      </c>
      <c r="AG25" s="11" t="s">
        <v>68</v>
      </c>
      <c r="AH25" s="11" t="s">
        <v>69</v>
      </c>
      <c r="AI25" s="11" t="s">
        <v>70</v>
      </c>
      <c r="AJ25" s="11" t="s">
        <v>71</v>
      </c>
      <c r="AK25" s="11" t="s">
        <v>72</v>
      </c>
      <c r="AL25" s="11" t="s">
        <v>73</v>
      </c>
      <c r="AM25" s="11" t="s">
        <v>74</v>
      </c>
      <c r="AN25" s="11" t="s">
        <v>75</v>
      </c>
      <c r="AO25" s="11" t="s">
        <v>76</v>
      </c>
      <c r="AP25" s="11" t="s">
        <v>77</v>
      </c>
      <c r="AQ25" s="11" t="s">
        <v>78</v>
      </c>
      <c r="AR25" s="11" t="s">
        <v>79</v>
      </c>
      <c r="AS25" s="11" t="s">
        <v>80</v>
      </c>
      <c r="AT25" s="11" t="s">
        <v>81</v>
      </c>
      <c r="AU25" s="11" t="s">
        <v>82</v>
      </c>
      <c r="AV25" s="11" t="s">
        <v>83</v>
      </c>
      <c r="AW25" s="11" t="s">
        <v>84</v>
      </c>
      <c r="AX25" s="11" t="s">
        <v>85</v>
      </c>
      <c r="AY25" s="11" t="s">
        <v>86</v>
      </c>
      <c r="AZ25" s="11" t="s">
        <v>87</v>
      </c>
      <c r="BA25" s="11" t="s">
        <v>88</v>
      </c>
      <c r="BB25" s="11" t="s">
        <v>89</v>
      </c>
      <c r="BC25" s="11" t="s">
        <v>90</v>
      </c>
      <c r="BD25" s="11" t="s">
        <v>91</v>
      </c>
      <c r="BE25" s="11" t="s">
        <v>92</v>
      </c>
      <c r="BF25" s="11" t="s">
        <v>93</v>
      </c>
      <c r="BG25" s="11" t="s">
        <v>94</v>
      </c>
      <c r="BH25" s="11" t="s">
        <v>95</v>
      </c>
      <c r="BI25" s="11" t="s">
        <v>96</v>
      </c>
      <c r="BJ25" s="11" t="s">
        <v>97</v>
      </c>
      <c r="BK25" s="11" t="s">
        <v>98</v>
      </c>
      <c r="BL25" s="11" t="s">
        <v>99</v>
      </c>
      <c r="BM25" s="11" t="s">
        <v>100</v>
      </c>
      <c r="BN25" s="11" t="s">
        <v>101</v>
      </c>
      <c r="BO25" s="11" t="str">
        <f>LEFT(BK25,2)&amp;RIGHT(BK25,2)+1</f>
        <v>1T21</v>
      </c>
      <c r="BP25" s="11" t="str">
        <f>LEFT(BL25,2)&amp;RIGHT(BL25,2)+1</f>
        <v>2T21</v>
      </c>
      <c r="BQ25" s="11" t="s">
        <v>104</v>
      </c>
      <c r="BR25" s="11" t="s">
        <v>105</v>
      </c>
      <c r="BS25" s="11" t="s">
        <v>106</v>
      </c>
      <c r="BT25" s="11" t="s">
        <v>107</v>
      </c>
      <c r="BU25" s="11" t="s">
        <v>108</v>
      </c>
      <c r="BV25" s="11" t="s">
        <v>109</v>
      </c>
      <c r="BW25" s="11" t="s">
        <v>110</v>
      </c>
      <c r="BX25" s="11" t="s">
        <v>111</v>
      </c>
      <c r="BY25" s="11" t="s">
        <v>112</v>
      </c>
      <c r="BZ25" s="11" t="s">
        <v>113</v>
      </c>
      <c r="CA25" s="11" t="s">
        <v>114</v>
      </c>
      <c r="CB25" s="11" t="s">
        <v>115</v>
      </c>
      <c r="CC25" s="11" t="s">
        <v>116</v>
      </c>
      <c r="CD25" s="11" t="s">
        <v>117</v>
      </c>
      <c r="CE25" s="11" t="s">
        <v>118</v>
      </c>
      <c r="CF25" s="11" t="s">
        <v>119</v>
      </c>
      <c r="CG25" s="11" t="s">
        <v>508</v>
      </c>
      <c r="CH25" s="11" t="s">
        <v>509</v>
      </c>
      <c r="CI25" s="11" t="s">
        <v>582</v>
      </c>
      <c r="CJ25" s="11" t="s">
        <v>583</v>
      </c>
    </row>
    <row r="26" spans="4:88">
      <c r="D26" s="12" t="s">
        <v>222</v>
      </c>
      <c r="E26" s="12" t="s">
        <v>223</v>
      </c>
      <c r="G26" s="9" t="s">
        <v>122</v>
      </c>
      <c r="H26" s="9" t="s">
        <v>123</v>
      </c>
      <c r="I26" s="9" t="s">
        <v>124</v>
      </c>
      <c r="J26" s="9" t="s">
        <v>125</v>
      </c>
      <c r="K26" s="9" t="s">
        <v>126</v>
      </c>
      <c r="L26" s="9" t="s">
        <v>127</v>
      </c>
      <c r="M26" s="9" t="s">
        <v>128</v>
      </c>
      <c r="N26" s="9" t="s">
        <v>129</v>
      </c>
      <c r="O26" s="9" t="s">
        <v>130</v>
      </c>
      <c r="P26" s="9" t="s">
        <v>131</v>
      </c>
      <c r="Q26" s="9" t="s">
        <v>132</v>
      </c>
      <c r="R26" s="9" t="s">
        <v>133</v>
      </c>
      <c r="S26" s="9" t="s">
        <v>134</v>
      </c>
      <c r="T26" s="9" t="s">
        <v>135</v>
      </c>
      <c r="U26" s="9" t="s">
        <v>136</v>
      </c>
      <c r="V26" s="9" t="s">
        <v>137</v>
      </c>
      <c r="W26" s="9" t="s">
        <v>138</v>
      </c>
      <c r="X26" s="9" t="s">
        <v>139</v>
      </c>
      <c r="Y26" s="9" t="s">
        <v>140</v>
      </c>
      <c r="Z26" s="9" t="s">
        <v>141</v>
      </c>
      <c r="AA26" s="9" t="s">
        <v>142</v>
      </c>
      <c r="AB26" s="9" t="s">
        <v>143</v>
      </c>
      <c r="AC26" s="9" t="s">
        <v>144</v>
      </c>
      <c r="AD26" s="9" t="s">
        <v>145</v>
      </c>
      <c r="AE26" s="273" t="s">
        <v>146</v>
      </c>
      <c r="AF26" s="11" t="s">
        <v>147</v>
      </c>
      <c r="AG26" s="11" t="s">
        <v>148</v>
      </c>
      <c r="AH26" s="11" t="s">
        <v>149</v>
      </c>
      <c r="AI26" s="11" t="s">
        <v>150</v>
      </c>
      <c r="AJ26" s="11" t="s">
        <v>151</v>
      </c>
      <c r="AK26" s="11" t="s">
        <v>152</v>
      </c>
      <c r="AL26" s="11" t="s">
        <v>153</v>
      </c>
      <c r="AM26" s="11" t="s">
        <v>154</v>
      </c>
      <c r="AN26" s="11" t="s">
        <v>155</v>
      </c>
      <c r="AO26" s="11" t="s">
        <v>156</v>
      </c>
      <c r="AP26" s="11" t="s">
        <v>157</v>
      </c>
      <c r="AQ26" s="11" t="s">
        <v>158</v>
      </c>
      <c r="AR26" s="11" t="s">
        <v>159</v>
      </c>
      <c r="AS26" s="11" t="s">
        <v>160</v>
      </c>
      <c r="AT26" s="11" t="s">
        <v>161</v>
      </c>
      <c r="AU26" s="11" t="s">
        <v>162</v>
      </c>
      <c r="AV26" s="11" t="s">
        <v>163</v>
      </c>
      <c r="AW26" s="11" t="s">
        <v>164</v>
      </c>
      <c r="AX26" s="11" t="s">
        <v>165</v>
      </c>
      <c r="AY26" s="11" t="s">
        <v>166</v>
      </c>
      <c r="AZ26" s="11" t="s">
        <v>167</v>
      </c>
      <c r="BA26" s="11" t="s">
        <v>168</v>
      </c>
      <c r="BB26" s="11" t="s">
        <v>169</v>
      </c>
      <c r="BC26" s="11" t="s">
        <v>170</v>
      </c>
      <c r="BD26" s="11" t="s">
        <v>171</v>
      </c>
      <c r="BE26" s="11" t="s">
        <v>172</v>
      </c>
      <c r="BF26" s="11" t="s">
        <v>173</v>
      </c>
      <c r="BG26" s="11" t="s">
        <v>174</v>
      </c>
      <c r="BH26" s="11" t="s">
        <v>175</v>
      </c>
      <c r="BI26" s="11" t="s">
        <v>176</v>
      </c>
      <c r="BJ26" s="11" t="s">
        <v>177</v>
      </c>
      <c r="BK26" s="11" t="s">
        <v>178</v>
      </c>
      <c r="BL26" s="11" t="s">
        <v>179</v>
      </c>
      <c r="BM26" s="11" t="s">
        <v>180</v>
      </c>
      <c r="BN26" s="11" t="s">
        <v>181</v>
      </c>
      <c r="BO26" s="11" t="s">
        <v>182</v>
      </c>
      <c r="BP26" s="11" t="str">
        <f>LEFT(BL26,2)&amp;RIGHT(BL26,2)+1</f>
        <v>2Q21</v>
      </c>
      <c r="BQ26" s="11" t="s">
        <v>184</v>
      </c>
      <c r="BR26" s="11" t="s">
        <v>185</v>
      </c>
      <c r="BS26" s="11" t="s">
        <v>186</v>
      </c>
      <c r="BT26" s="11" t="s">
        <v>187</v>
      </c>
      <c r="BU26" s="11" t="s">
        <v>188</v>
      </c>
      <c r="BV26" s="11" t="s">
        <v>189</v>
      </c>
      <c r="BW26" s="11" t="s">
        <v>190</v>
      </c>
      <c r="BX26" s="11" t="s">
        <v>191</v>
      </c>
      <c r="BY26" s="11" t="s">
        <v>192</v>
      </c>
      <c r="BZ26" s="11" t="s">
        <v>193</v>
      </c>
      <c r="CA26" s="11" t="s">
        <v>194</v>
      </c>
      <c r="CB26" s="11" t="s">
        <v>195</v>
      </c>
      <c r="CC26" s="11" t="s">
        <v>196</v>
      </c>
      <c r="CD26" s="11" t="s">
        <v>197</v>
      </c>
      <c r="CE26" s="11" t="s">
        <v>198</v>
      </c>
      <c r="CF26" s="11" t="s">
        <v>199</v>
      </c>
      <c r="CG26" s="11" t="s">
        <v>512</v>
      </c>
      <c r="CH26" s="11" t="s">
        <v>513</v>
      </c>
      <c r="CI26" s="11" t="s">
        <v>584</v>
      </c>
      <c r="CJ26" s="11" t="s">
        <v>585</v>
      </c>
    </row>
    <row r="27" spans="4:88">
      <c r="D27" s="178" t="s">
        <v>224</v>
      </c>
      <c r="E27" s="178" t="s">
        <v>225</v>
      </c>
    </row>
    <row r="28" spans="4:88">
      <c r="D28" s="178" t="s">
        <v>226</v>
      </c>
      <c r="E28" s="178" t="s">
        <v>227</v>
      </c>
    </row>
    <row r="29" spans="4:88">
      <c r="D29" s="178" t="s">
        <v>228</v>
      </c>
      <c r="E29" s="178" t="s">
        <v>229</v>
      </c>
    </row>
    <row r="30" spans="4:88">
      <c r="D30" s="12" t="s">
        <v>230</v>
      </c>
      <c r="E30" s="12" t="s">
        <v>231</v>
      </c>
    </row>
    <row r="31" spans="4:88">
      <c r="D31" s="12" t="s">
        <v>232</v>
      </c>
      <c r="E31" s="12" t="s">
        <v>233</v>
      </c>
    </row>
    <row r="32" spans="4:88">
      <c r="D32" s="12" t="s">
        <v>234</v>
      </c>
      <c r="E32" s="12" t="s">
        <v>235</v>
      </c>
    </row>
    <row r="33" spans="4:5">
      <c r="D33" s="12" t="s">
        <v>236</v>
      </c>
      <c r="E33" s="12" t="s">
        <v>237</v>
      </c>
    </row>
    <row r="34" spans="4:5">
      <c r="D34" s="12" t="s">
        <v>238</v>
      </c>
      <c r="E34" s="12" t="s">
        <v>239</v>
      </c>
    </row>
    <row r="35" spans="4:5">
      <c r="D35" s="12" t="s">
        <v>240</v>
      </c>
      <c r="E35" s="12" t="s">
        <v>241</v>
      </c>
    </row>
    <row r="36" spans="4:5">
      <c r="D36" s="17" t="s">
        <v>242</v>
      </c>
      <c r="E36" s="17" t="s">
        <v>243</v>
      </c>
    </row>
    <row r="37" spans="4:5">
      <c r="D37" s="12" t="s">
        <v>244</v>
      </c>
      <c r="E37" s="12" t="s">
        <v>245</v>
      </c>
    </row>
    <row r="38" spans="4:5">
      <c r="D38" s="20" t="s">
        <v>246</v>
      </c>
      <c r="E38" s="20" t="s">
        <v>247</v>
      </c>
    </row>
    <row r="39" spans="4:5">
      <c r="D39" s="12" t="s">
        <v>248</v>
      </c>
      <c r="E39" s="12" t="s">
        <v>249</v>
      </c>
    </row>
    <row r="40" spans="4:5">
      <c r="D40" s="12" t="s">
        <v>250</v>
      </c>
      <c r="E40" s="12" t="s">
        <v>251</v>
      </c>
    </row>
    <row r="41" spans="4:5">
      <c r="D41" s="12" t="s">
        <v>252</v>
      </c>
      <c r="E41" s="12" t="s">
        <v>253</v>
      </c>
    </row>
    <row r="42" spans="4:5">
      <c r="D42" s="12" t="s">
        <v>254</v>
      </c>
      <c r="E42" s="12" t="s">
        <v>255</v>
      </c>
    </row>
    <row r="43" spans="4:5">
      <c r="D43" s="12" t="s">
        <v>256</v>
      </c>
      <c r="E43" s="12" t="s">
        <v>257</v>
      </c>
    </row>
    <row r="44" spans="4:5">
      <c r="D44" s="12" t="s">
        <v>258</v>
      </c>
      <c r="E44" s="12" t="s">
        <v>259</v>
      </c>
    </row>
    <row r="45" spans="4:5">
      <c r="D45" s="12" t="s">
        <v>260</v>
      </c>
      <c r="E45" s="12" t="s">
        <v>261</v>
      </c>
    </row>
    <row r="46" spans="4:5">
      <c r="D46" s="12" t="s">
        <v>262</v>
      </c>
      <c r="E46" s="12" t="s">
        <v>263</v>
      </c>
    </row>
    <row r="47" spans="4:5">
      <c r="D47" s="12" t="s">
        <v>264</v>
      </c>
      <c r="E47" s="12" t="s">
        <v>265</v>
      </c>
    </row>
    <row r="48" spans="4:5">
      <c r="D48" s="12" t="s">
        <v>266</v>
      </c>
      <c r="E48" s="12" t="s">
        <v>267</v>
      </c>
    </row>
    <row r="49" spans="4:5">
      <c r="D49" s="12" t="s">
        <v>268</v>
      </c>
      <c r="E49" s="12" t="s">
        <v>269</v>
      </c>
    </row>
    <row r="50" spans="4:5">
      <c r="D50" s="12" t="s">
        <v>270</v>
      </c>
      <c r="E50" s="12" t="s">
        <v>271</v>
      </c>
    </row>
    <row r="51" spans="4:5">
      <c r="D51" s="12" t="s">
        <v>272</v>
      </c>
      <c r="E51" s="12" t="s">
        <v>273</v>
      </c>
    </row>
    <row r="52" spans="4:5">
      <c r="D52" s="12" t="s">
        <v>274</v>
      </c>
      <c r="E52" s="12" t="s">
        <v>275</v>
      </c>
    </row>
    <row r="53" spans="4:5">
      <c r="D53" s="12" t="s">
        <v>276</v>
      </c>
      <c r="E53" s="12" t="s">
        <v>277</v>
      </c>
    </row>
    <row r="54" spans="4:5">
      <c r="D54" s="17" t="s">
        <v>278</v>
      </c>
      <c r="E54" s="17" t="s">
        <v>279</v>
      </c>
    </row>
    <row r="55" spans="4:5">
      <c r="D55" s="12" t="s">
        <v>280</v>
      </c>
      <c r="E55" s="12" t="s">
        <v>281</v>
      </c>
    </row>
    <row r="56" spans="4:5">
      <c r="D56" s="17" t="s">
        <v>282</v>
      </c>
      <c r="E56" s="17" t="s">
        <v>283</v>
      </c>
    </row>
    <row r="57" spans="4:5">
      <c r="D57" s="12" t="s">
        <v>284</v>
      </c>
      <c r="E57" s="12" t="s">
        <v>285</v>
      </c>
    </row>
    <row r="58" spans="4:5">
      <c r="D58" s="12" t="s">
        <v>286</v>
      </c>
      <c r="E58" s="12" t="s">
        <v>287</v>
      </c>
    </row>
    <row r="59" spans="4:5">
      <c r="D59" s="12" t="s">
        <v>288</v>
      </c>
      <c r="E59" s="12" t="s">
        <v>289</v>
      </c>
    </row>
    <row r="60" spans="4:5">
      <c r="D60" s="20" t="s">
        <v>290</v>
      </c>
      <c r="E60" s="20" t="s">
        <v>291</v>
      </c>
    </row>
    <row r="61" spans="4:5" ht="13.5" thickBot="1">
      <c r="D61" s="17"/>
      <c r="E61" s="4" t="s">
        <v>292</v>
      </c>
    </row>
    <row r="62" spans="4:5">
      <c r="D62" s="28" t="s">
        <v>290</v>
      </c>
      <c r="E62" s="28" t="s">
        <v>291</v>
      </c>
    </row>
    <row r="63" spans="4:5">
      <c r="D63" s="30" t="s">
        <v>293</v>
      </c>
      <c r="E63" s="30" t="s">
        <v>294</v>
      </c>
    </row>
    <row r="64" spans="4:5">
      <c r="D64" s="32" t="s">
        <v>295</v>
      </c>
      <c r="E64" s="32" t="s">
        <v>296</v>
      </c>
    </row>
    <row r="65" spans="4:5">
      <c r="D65" s="30" t="s">
        <v>297</v>
      </c>
      <c r="E65" s="30" t="s">
        <v>298</v>
      </c>
    </row>
    <row r="66" spans="4:5">
      <c r="D66" s="32" t="s">
        <v>299</v>
      </c>
      <c r="E66" s="32" t="s">
        <v>300</v>
      </c>
    </row>
    <row r="67" spans="4:5">
      <c r="D67" s="30" t="s">
        <v>301</v>
      </c>
      <c r="E67" s="30" t="s">
        <v>302</v>
      </c>
    </row>
    <row r="68" spans="4:5">
      <c r="D68" s="32" t="s">
        <v>303</v>
      </c>
      <c r="E68" s="32" t="s">
        <v>304</v>
      </c>
    </row>
    <row r="69" spans="4:5">
      <c r="D69" s="30" t="s">
        <v>305</v>
      </c>
      <c r="E69" s="30" t="s">
        <v>306</v>
      </c>
    </row>
    <row r="70" spans="4:5">
      <c r="D70" s="32" t="s">
        <v>307</v>
      </c>
      <c r="E70" s="32" t="s">
        <v>308</v>
      </c>
    </row>
    <row r="71" spans="4:5">
      <c r="D71" s="30" t="s">
        <v>309</v>
      </c>
      <c r="E71" s="30" t="s">
        <v>310</v>
      </c>
    </row>
    <row r="72" spans="4:5">
      <c r="D72" s="32" t="s">
        <v>311</v>
      </c>
      <c r="E72" s="32" t="s">
        <v>312</v>
      </c>
    </row>
    <row r="73" spans="4:5">
      <c r="D73" s="30" t="s">
        <v>313</v>
      </c>
      <c r="E73" s="30" t="s">
        <v>314</v>
      </c>
    </row>
    <row r="74" spans="4:5">
      <c r="D74" s="32" t="s">
        <v>315</v>
      </c>
      <c r="E74" s="32" t="s">
        <v>316</v>
      </c>
    </row>
    <row r="75" spans="4:5">
      <c r="D75" s="30" t="s">
        <v>317</v>
      </c>
      <c r="E75" s="30" t="s">
        <v>318</v>
      </c>
    </row>
    <row r="76" spans="4:5">
      <c r="D76" s="32" t="s">
        <v>319</v>
      </c>
      <c r="E76" s="32" t="s">
        <v>320</v>
      </c>
    </row>
    <row r="77" spans="4:5">
      <c r="D77" s="30" t="s">
        <v>321</v>
      </c>
      <c r="E77" s="30" t="s">
        <v>322</v>
      </c>
    </row>
    <row r="78" spans="4:5">
      <c r="D78" s="32" t="s">
        <v>323</v>
      </c>
      <c r="E78" s="32" t="s">
        <v>323</v>
      </c>
    </row>
    <row r="79" spans="4:5" ht="13.5" thickBot="1">
      <c r="D79" s="34" t="s">
        <v>324</v>
      </c>
      <c r="E79" s="34" t="s">
        <v>325</v>
      </c>
    </row>
    <row r="80" spans="4:5">
      <c r="D80" s="33" t="s">
        <v>326</v>
      </c>
      <c r="E80" s="33" t="s">
        <v>327</v>
      </c>
    </row>
    <row r="81" spans="4:5">
      <c r="D81" s="33" t="s">
        <v>328</v>
      </c>
      <c r="E81" s="33" t="s">
        <v>329</v>
      </c>
    </row>
    <row r="82" spans="4:5" ht="13.5" thickBot="1">
      <c r="D82" s="17"/>
      <c r="E82" s="4"/>
    </row>
    <row r="83" spans="4:5">
      <c r="D83" s="39" t="s">
        <v>330</v>
      </c>
      <c r="E83" s="272" t="s">
        <v>331</v>
      </c>
    </row>
    <row r="84" spans="4:5">
      <c r="D84" s="41" t="s">
        <v>332</v>
      </c>
      <c r="E84" s="271" t="s">
        <v>333</v>
      </c>
    </row>
    <row r="85" spans="4:5">
      <c r="D85" s="43" t="s">
        <v>334</v>
      </c>
      <c r="E85" s="270" t="s">
        <v>335</v>
      </c>
    </row>
    <row r="86" spans="4:5">
      <c r="D86" s="43" t="s">
        <v>336</v>
      </c>
      <c r="E86" s="270" t="s">
        <v>337</v>
      </c>
    </row>
    <row r="87" spans="4:5">
      <c r="D87" s="45" t="str">
        <f>D85&amp;" Ajustada"</f>
        <v>ABL Shopping Center Total (Média do Período) Ajustada</v>
      </c>
      <c r="E87" s="269" t="str">
        <f>"Adjusted "&amp;E85</f>
        <v>Adjusted Total Mall GLA (avg.)</v>
      </c>
    </row>
    <row r="88" spans="4:5" ht="13.5" thickBot="1">
      <c r="D88" s="48" t="str">
        <f>D86&amp;" Ajustada"</f>
        <v>ABL Shopping Center Própria (Média do Período) Ajustada</v>
      </c>
      <c r="E88" s="268" t="str">
        <f>"Adjusted "&amp;E86</f>
        <v>Adjusted Owned Mall GLA (avg.)</v>
      </c>
    </row>
    <row r="89" spans="4:5">
      <c r="D89" s="12"/>
      <c r="E89" s="12"/>
    </row>
    <row r="90" spans="4:5">
      <c r="D90" s="12" t="s">
        <v>338</v>
      </c>
      <c r="E90" s="12" t="s">
        <v>339</v>
      </c>
    </row>
    <row r="91" spans="4:5">
      <c r="D91" s="12"/>
      <c r="E91" s="12"/>
    </row>
    <row r="92" spans="4:5">
      <c r="D92" s="56" t="s">
        <v>340</v>
      </c>
      <c r="E92" s="56" t="s">
        <v>341</v>
      </c>
    </row>
    <row r="93" spans="4:5">
      <c r="D93" s="12" t="s">
        <v>338</v>
      </c>
      <c r="E93" s="12" t="s">
        <v>339</v>
      </c>
    </row>
    <row r="94" spans="4:5">
      <c r="D94" s="12" t="s">
        <v>342</v>
      </c>
      <c r="E94" s="12" t="s">
        <v>343</v>
      </c>
    </row>
    <row r="95" spans="4:5">
      <c r="D95" s="12" t="s">
        <v>17</v>
      </c>
      <c r="E95" s="12" t="s">
        <v>17</v>
      </c>
    </row>
    <row r="97" spans="4:68">
      <c r="D97" s="56" t="s">
        <v>344</v>
      </c>
      <c r="E97" s="56" t="s">
        <v>345</v>
      </c>
      <c r="F97" s="59"/>
      <c r="G97" s="59"/>
      <c r="H97" s="59"/>
      <c r="I97" s="59"/>
      <c r="J97" s="59"/>
      <c r="K97" s="60"/>
      <c r="L97" s="59"/>
      <c r="M97" s="59"/>
      <c r="N97" s="59"/>
      <c r="O97" s="59"/>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204"/>
      <c r="BD97" s="204"/>
      <c r="BE97" s="4"/>
      <c r="BF97" s="204"/>
      <c r="BG97" s="204"/>
      <c r="BH97" s="204"/>
      <c r="BI97" s="4"/>
      <c r="BJ97" s="204"/>
      <c r="BK97" s="204"/>
      <c r="BL97" s="204"/>
      <c r="BM97" s="204"/>
      <c r="BN97" s="204"/>
      <c r="BO97" s="204"/>
      <c r="BP97" s="204"/>
    </row>
    <row r="98" spans="4:68" ht="12.75" customHeight="1">
      <c r="D98" s="286" t="s">
        <v>346</v>
      </c>
      <c r="E98" s="406" t="s">
        <v>347</v>
      </c>
      <c r="F98" s="407"/>
      <c r="G98" s="407"/>
      <c r="H98" s="407"/>
      <c r="I98" s="407"/>
      <c r="J98" s="407"/>
      <c r="K98" s="407"/>
      <c r="L98" s="407"/>
      <c r="M98" s="407"/>
      <c r="N98" s="407"/>
      <c r="O98" s="407"/>
      <c r="P98" s="407"/>
      <c r="Q98" s="407"/>
      <c r="R98" s="407"/>
      <c r="S98" s="407"/>
      <c r="T98" s="407"/>
      <c r="U98" s="407"/>
      <c r="V98" s="407"/>
      <c r="W98" s="407"/>
      <c r="X98" s="407"/>
      <c r="Y98" s="407"/>
      <c r="Z98" s="407"/>
      <c r="AA98" s="407"/>
      <c r="AB98" s="407"/>
      <c r="AC98" s="407"/>
      <c r="AD98" s="286"/>
      <c r="AE98" s="286"/>
      <c r="AF98" s="286"/>
      <c r="AG98" s="286"/>
      <c r="AH98" s="286"/>
      <c r="AI98" s="286"/>
      <c r="AJ98" s="286"/>
      <c r="AK98" s="286"/>
      <c r="AL98" s="286"/>
      <c r="AM98" s="286"/>
      <c r="AN98" s="286"/>
      <c r="AO98" s="286"/>
      <c r="AP98" s="286"/>
      <c r="AQ98" s="286"/>
      <c r="AR98" s="286"/>
      <c r="AS98" s="286"/>
      <c r="AT98" s="286"/>
      <c r="AU98" s="286"/>
      <c r="AV98" s="286"/>
      <c r="AW98" s="286"/>
      <c r="AX98" s="286"/>
      <c r="AY98" s="286"/>
      <c r="AZ98" s="286"/>
      <c r="BA98" s="286"/>
      <c r="BB98" s="286"/>
      <c r="BC98" s="286"/>
      <c r="BD98" s="286"/>
      <c r="BE98" s="286"/>
      <c r="BF98" s="286"/>
      <c r="BG98" s="286"/>
      <c r="BH98" s="286"/>
      <c r="BI98" s="286"/>
      <c r="BJ98" s="286"/>
      <c r="BK98" s="286"/>
      <c r="BL98" s="286"/>
      <c r="BM98" s="286"/>
      <c r="BN98" s="286"/>
      <c r="BO98" s="286"/>
      <c r="BP98" s="286"/>
    </row>
    <row r="99" spans="4:68">
      <c r="D99" s="12" t="s">
        <v>348</v>
      </c>
      <c r="E99" s="12" t="s">
        <v>349</v>
      </c>
      <c r="F99" s="59"/>
      <c r="G99" s="59"/>
      <c r="H99" s="59"/>
      <c r="I99" s="59"/>
      <c r="J99" s="59"/>
      <c r="K99" s="60"/>
      <c r="L99" s="59"/>
      <c r="M99" s="59"/>
      <c r="N99" s="59"/>
      <c r="O99" s="59"/>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52"/>
      <c r="BD99" s="52"/>
      <c r="BE99" s="4"/>
      <c r="BF99" s="52"/>
      <c r="BG99" s="52"/>
      <c r="BH99" s="52"/>
      <c r="BI99" s="4"/>
      <c r="BJ99" s="52"/>
      <c r="BK99" s="52"/>
      <c r="BL99" s="52"/>
      <c r="BM99" s="52"/>
      <c r="BN99" s="52"/>
      <c r="BO99" s="52"/>
      <c r="BP99" s="52"/>
    </row>
    <row r="100" spans="4:68">
      <c r="D100" s="12" t="s">
        <v>350</v>
      </c>
      <c r="E100" s="12" t="s">
        <v>351</v>
      </c>
      <c r="F100" s="59"/>
      <c r="G100" s="59"/>
      <c r="H100" s="59"/>
      <c r="I100" s="59"/>
      <c r="J100" s="59"/>
      <c r="K100" s="60"/>
      <c r="L100" s="59"/>
      <c r="M100" s="59"/>
      <c r="N100" s="59"/>
      <c r="O100" s="59"/>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52"/>
      <c r="BD100" s="52"/>
      <c r="BE100" s="4"/>
      <c r="BF100" s="52"/>
      <c r="BG100" s="52"/>
      <c r="BH100" s="52"/>
      <c r="BI100" s="4"/>
      <c r="BJ100" s="52"/>
      <c r="BK100" s="52"/>
      <c r="BL100" s="52"/>
      <c r="BM100" s="52"/>
      <c r="BN100" s="52"/>
      <c r="BO100" s="52"/>
      <c r="BP100" s="52"/>
    </row>
    <row r="101" spans="4:68">
      <c r="D101" s="12" t="s">
        <v>352</v>
      </c>
      <c r="E101" s="12" t="s">
        <v>353</v>
      </c>
      <c r="F101" s="59"/>
      <c r="G101" s="59"/>
      <c r="H101" s="59"/>
      <c r="I101" s="59"/>
      <c r="J101" s="59"/>
      <c r="K101" s="59"/>
      <c r="L101" s="59"/>
      <c r="M101" s="59"/>
      <c r="N101" s="59"/>
      <c r="O101" s="59"/>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row>
    <row r="102" spans="4:68">
      <c r="D102" s="12" t="s">
        <v>354</v>
      </c>
      <c r="E102" s="12" t="s">
        <v>355</v>
      </c>
      <c r="F102" s="59"/>
      <c r="G102" s="59"/>
      <c r="H102" s="59"/>
      <c r="I102" s="59"/>
      <c r="J102" s="59"/>
      <c r="K102" s="59"/>
      <c r="L102" s="59"/>
      <c r="M102" s="59"/>
      <c r="N102" s="59"/>
      <c r="O102" s="59"/>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row>
    <row r="103" spans="4:68">
      <c r="D103" s="12" t="s">
        <v>356</v>
      </c>
      <c r="E103" s="59"/>
      <c r="F103" s="59"/>
      <c r="G103" s="59"/>
      <c r="H103" s="59"/>
      <c r="I103" s="59"/>
      <c r="J103" s="59"/>
      <c r="K103" s="59"/>
      <c r="L103" s="59"/>
      <c r="M103" s="59"/>
      <c r="N103" s="59"/>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row>
    <row r="104" spans="4:68">
      <c r="D104" s="4"/>
      <c r="E104" s="3"/>
      <c r="F104" s="3"/>
      <c r="G104" s="3"/>
      <c r="H104" s="3"/>
      <c r="I104" s="3"/>
      <c r="J104" s="3"/>
      <c r="K104" s="3"/>
      <c r="L104" s="3"/>
      <c r="M104" s="3"/>
      <c r="N104" s="3"/>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row>
    <row r="105" spans="4:68">
      <c r="D105" s="61" t="s">
        <v>357</v>
      </c>
      <c r="E105" s="61" t="s">
        <v>358</v>
      </c>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c r="BM105" s="61"/>
      <c r="BN105" s="61"/>
      <c r="BO105" s="61"/>
      <c r="BP105" s="61"/>
    </row>
    <row r="106" spans="4:68">
      <c r="D106" s="4"/>
      <c r="E106" s="4"/>
      <c r="F106" s="3"/>
      <c r="G106" s="3"/>
      <c r="H106" s="3"/>
      <c r="I106" s="3"/>
      <c r="J106" s="3"/>
      <c r="K106" s="3"/>
      <c r="L106" s="3"/>
      <c r="M106" s="3"/>
      <c r="N106" s="3"/>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row>
    <row r="107" spans="4:68">
      <c r="D107" s="62" t="s">
        <v>359</v>
      </c>
      <c r="E107" s="62" t="s">
        <v>360</v>
      </c>
      <c r="F107" s="63"/>
      <c r="G107" s="63"/>
      <c r="H107" s="63"/>
      <c r="I107" s="63"/>
      <c r="J107" s="63"/>
      <c r="K107" s="63"/>
      <c r="L107" s="63"/>
      <c r="M107" s="63"/>
      <c r="N107" s="63"/>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c r="BB107" s="62"/>
      <c r="BC107" s="62"/>
      <c r="BD107" s="62"/>
      <c r="BE107" s="62"/>
      <c r="BF107" s="62"/>
      <c r="BG107" s="62"/>
      <c r="BH107" s="62"/>
      <c r="BI107" s="62"/>
      <c r="BJ107" s="62"/>
      <c r="BK107" s="62"/>
      <c r="BL107" s="62"/>
      <c r="BM107" s="62"/>
      <c r="BN107" s="62"/>
      <c r="BO107" s="62"/>
      <c r="BP107" s="62"/>
    </row>
    <row r="108" spans="4:68">
      <c r="D108" s="4"/>
      <c r="E108" s="4"/>
      <c r="F108" s="3"/>
      <c r="G108" s="3"/>
      <c r="H108" s="3"/>
      <c r="I108" s="3"/>
      <c r="J108" s="3"/>
      <c r="K108" s="3"/>
      <c r="L108" s="3"/>
      <c r="M108" s="3"/>
      <c r="N108" s="3"/>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row>
    <row r="109" spans="4:68">
      <c r="D109" s="64" t="s">
        <v>361</v>
      </c>
      <c r="E109" s="64" t="s">
        <v>362</v>
      </c>
      <c r="F109" s="65"/>
      <c r="G109" s="65"/>
      <c r="H109" s="65"/>
      <c r="I109" s="65"/>
      <c r="J109" s="65"/>
      <c r="K109" s="65"/>
      <c r="L109" s="65"/>
      <c r="M109" s="65"/>
      <c r="N109" s="65"/>
      <c r="O109" s="64"/>
      <c r="P109" s="64"/>
      <c r="Q109" s="64"/>
      <c r="R109" s="64"/>
      <c r="S109" s="64"/>
      <c r="T109" s="64"/>
      <c r="U109" s="64"/>
      <c r="V109" s="64"/>
      <c r="W109" s="64"/>
      <c r="X109" s="64"/>
      <c r="Y109" s="64"/>
      <c r="Z109" s="64"/>
      <c r="AA109" s="64"/>
      <c r="AB109" s="64"/>
      <c r="AC109" s="64"/>
      <c r="AD109" s="64"/>
      <c r="AE109" s="64"/>
      <c r="AF109" s="64"/>
      <c r="AG109" s="64"/>
      <c r="AH109" s="64"/>
      <c r="AI109" s="64"/>
      <c r="AJ109" s="64"/>
      <c r="AK109" s="64"/>
      <c r="AL109" s="64"/>
      <c r="AM109" s="64"/>
      <c r="AN109" s="64"/>
      <c r="AO109" s="64"/>
      <c r="AP109" s="64"/>
      <c r="AQ109" s="64"/>
      <c r="AR109" s="64"/>
      <c r="AS109" s="64"/>
      <c r="AT109" s="64"/>
      <c r="AU109" s="64"/>
      <c r="AV109" s="64"/>
      <c r="AW109" s="64"/>
      <c r="AX109" s="64"/>
      <c r="AY109" s="64"/>
      <c r="AZ109" s="64"/>
      <c r="BA109" s="64"/>
      <c r="BB109" s="64"/>
      <c r="BC109" s="64"/>
      <c r="BD109" s="64"/>
      <c r="BE109" s="64"/>
      <c r="BF109" s="64"/>
      <c r="BG109" s="64"/>
      <c r="BH109" s="64"/>
      <c r="BI109" s="64"/>
      <c r="BJ109" s="64"/>
      <c r="BK109" s="64"/>
      <c r="BL109" s="64"/>
      <c r="BM109" s="64"/>
      <c r="BN109" s="64"/>
      <c r="BO109" s="64"/>
      <c r="BP109" s="64"/>
    </row>
    <row r="110" spans="4:68">
      <c r="D110" s="66"/>
      <c r="E110" s="4"/>
      <c r="F110" s="3"/>
      <c r="G110" s="3"/>
      <c r="H110" s="3"/>
      <c r="I110" s="3"/>
      <c r="J110" s="3"/>
      <c r="K110" s="3"/>
      <c r="L110" s="67"/>
      <c r="M110" s="3"/>
      <c r="N110" s="3"/>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row>
    <row r="111" spans="4:68">
      <c r="D111" s="68" t="s">
        <v>363</v>
      </c>
      <c r="E111" s="68" t="s">
        <v>364</v>
      </c>
      <c r="F111" s="69"/>
      <c r="G111" s="69"/>
      <c r="H111" s="69"/>
      <c r="I111" s="69"/>
      <c r="J111" s="69"/>
      <c r="K111" s="69"/>
      <c r="L111" s="70"/>
      <c r="M111" s="69"/>
      <c r="N111" s="69"/>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c r="AP111" s="68"/>
      <c r="AQ111" s="68"/>
      <c r="AR111" s="68"/>
      <c r="AS111" s="68"/>
      <c r="AT111" s="68"/>
      <c r="AU111" s="68"/>
      <c r="AV111" s="68"/>
      <c r="AW111" s="68"/>
      <c r="AX111" s="68"/>
      <c r="AY111" s="68"/>
      <c r="AZ111" s="68"/>
      <c r="BA111" s="68"/>
      <c r="BB111" s="68"/>
      <c r="BC111" s="68"/>
      <c r="BD111" s="68"/>
      <c r="BE111" s="68"/>
      <c r="BF111" s="68"/>
      <c r="BG111" s="68"/>
      <c r="BH111" s="68"/>
      <c r="BI111" s="68"/>
      <c r="BJ111" s="68"/>
      <c r="BK111" s="68"/>
      <c r="BL111" s="68"/>
      <c r="BM111" s="68"/>
      <c r="BN111" s="68"/>
      <c r="BO111" s="68"/>
      <c r="BP111" s="68"/>
    </row>
    <row r="112" spans="4:68">
      <c r="D112" s="74"/>
      <c r="E112" s="267"/>
      <c r="F112" s="71"/>
      <c r="G112" s="72"/>
      <c r="H112" s="72"/>
      <c r="I112" s="71"/>
      <c r="J112" s="72"/>
      <c r="K112" s="72"/>
      <c r="L112" s="67"/>
      <c r="M112" s="3"/>
      <c r="N112" s="3"/>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row>
    <row r="113" spans="4:75">
      <c r="D113" s="188" t="s">
        <v>365</v>
      </c>
      <c r="E113" s="266" t="s">
        <v>366</v>
      </c>
      <c r="F113" s="190"/>
      <c r="G113" s="191"/>
      <c r="H113" s="191"/>
      <c r="I113" s="190"/>
      <c r="J113" s="191"/>
      <c r="K113" s="191"/>
      <c r="L113" s="192"/>
      <c r="M113" s="189"/>
      <c r="N113" s="189"/>
      <c r="O113" s="193"/>
      <c r="P113" s="193"/>
      <c r="Q113" s="193"/>
      <c r="R113" s="193"/>
      <c r="S113" s="193"/>
      <c r="T113" s="193"/>
      <c r="U113" s="193"/>
      <c r="V113" s="193"/>
      <c r="W113" s="193"/>
      <c r="X113" s="193"/>
      <c r="Y113" s="193"/>
      <c r="Z113" s="193"/>
      <c r="AA113" s="193"/>
      <c r="AB113" s="193"/>
      <c r="AC113" s="193"/>
      <c r="AD113" s="193"/>
      <c r="AE113" s="193"/>
      <c r="AF113" s="193"/>
      <c r="AG113" s="193"/>
      <c r="AH113" s="193"/>
      <c r="AI113" s="193"/>
      <c r="AJ113" s="193"/>
      <c r="AK113" s="193"/>
      <c r="AL113" s="193"/>
      <c r="AM113" s="193"/>
      <c r="AN113" s="193"/>
      <c r="AO113" s="193"/>
      <c r="AP113" s="193"/>
      <c r="AQ113" s="193"/>
      <c r="AR113" s="193"/>
      <c r="AS113" s="193"/>
      <c r="AT113" s="193"/>
      <c r="AU113" s="193"/>
      <c r="AV113" s="193"/>
      <c r="AW113" s="193"/>
      <c r="AX113" s="193"/>
      <c r="AY113" s="193"/>
      <c r="AZ113" s="193"/>
      <c r="BA113" s="193"/>
      <c r="BB113" s="193"/>
      <c r="BC113" s="193"/>
      <c r="BD113" s="193"/>
      <c r="BE113" s="193"/>
      <c r="BF113" s="193"/>
      <c r="BG113" s="193"/>
      <c r="BH113" s="193"/>
      <c r="BI113" s="193"/>
      <c r="BJ113" s="193"/>
      <c r="BK113" s="193"/>
      <c r="BL113" s="193"/>
      <c r="BM113" s="193"/>
      <c r="BN113" s="193"/>
      <c r="BO113" s="193"/>
      <c r="BP113" s="193"/>
    </row>
    <row r="114" spans="4:75">
      <c r="D114" s="74"/>
      <c r="E114" s="12"/>
      <c r="F114" s="71"/>
      <c r="G114" s="72"/>
      <c r="H114" s="72"/>
      <c r="I114" s="71"/>
      <c r="J114" s="72"/>
      <c r="K114" s="72"/>
      <c r="L114" s="67"/>
      <c r="M114" s="3"/>
      <c r="N114" s="3"/>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row>
    <row r="115" spans="4:75">
      <c r="D115" s="210" t="s">
        <v>367</v>
      </c>
      <c r="E115" s="210" t="s">
        <v>368</v>
      </c>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1"/>
      <c r="BH115" s="211"/>
      <c r="BI115" s="211"/>
      <c r="BJ115" s="211"/>
      <c r="BK115" s="211"/>
      <c r="BL115" s="211"/>
      <c r="BM115" s="211"/>
      <c r="BN115" s="211"/>
      <c r="BO115" s="210"/>
      <c r="BP115" s="210"/>
    </row>
    <row r="117" spans="4:75" ht="15.75">
      <c r="D117" s="285" t="s">
        <v>369</v>
      </c>
    </row>
    <row r="119" spans="4:75">
      <c r="D119" s="8" t="s">
        <v>370</v>
      </c>
      <c r="E119" s="274" t="s">
        <v>371</v>
      </c>
      <c r="G119" s="287"/>
      <c r="H119" s="287"/>
      <c r="I119" s="287"/>
      <c r="J119" s="287"/>
      <c r="K119" s="287"/>
      <c r="L119" s="287"/>
      <c r="M119" s="287"/>
      <c r="N119" s="287"/>
      <c r="O119" s="287"/>
      <c r="P119" s="287"/>
      <c r="Q119" s="287"/>
      <c r="R119" s="287"/>
      <c r="S119" s="287"/>
      <c r="T119" s="287"/>
      <c r="U119" s="287"/>
      <c r="V119" s="287"/>
      <c r="W119" s="287"/>
      <c r="X119" s="287"/>
      <c r="Y119" s="287"/>
      <c r="Z119" s="287"/>
      <c r="AA119" s="287"/>
      <c r="AB119" s="287"/>
      <c r="AC119" s="287"/>
      <c r="AD119" s="287"/>
      <c r="AE119" s="287"/>
      <c r="AF119" s="287"/>
      <c r="AG119" s="287"/>
      <c r="AH119" s="287"/>
      <c r="AI119" s="287"/>
      <c r="AJ119" s="287"/>
      <c r="AK119" s="287"/>
      <c r="AL119" s="287"/>
      <c r="AM119" s="287"/>
      <c r="AN119" s="287"/>
      <c r="AO119" s="287"/>
      <c r="AP119" s="287"/>
      <c r="AQ119" s="287"/>
      <c r="AR119" s="287"/>
      <c r="AS119" s="287"/>
      <c r="AT119" s="287"/>
      <c r="AU119" s="287"/>
      <c r="AV119" s="287"/>
      <c r="AW119" s="287"/>
      <c r="AX119" s="287"/>
      <c r="AY119" s="287"/>
      <c r="AZ119" s="287"/>
      <c r="BA119" s="287"/>
      <c r="BB119" s="287"/>
      <c r="BC119" s="287"/>
      <c r="BD119" s="287"/>
      <c r="BE119" s="287"/>
      <c r="BF119" s="287"/>
      <c r="BG119" s="287"/>
      <c r="BH119" s="287"/>
      <c r="BI119" s="287"/>
      <c r="BJ119" s="287"/>
      <c r="BK119" s="287"/>
      <c r="BL119" s="287"/>
      <c r="BM119" s="287"/>
      <c r="BN119" s="287"/>
      <c r="BO119" s="287"/>
      <c r="BP119" s="287"/>
      <c r="BQ119" s="287"/>
      <c r="BR119" s="287"/>
      <c r="BS119" s="287"/>
      <c r="BT119" s="287"/>
      <c r="BU119" s="287"/>
      <c r="BV119" s="287"/>
      <c r="BW119" s="287"/>
    </row>
    <row r="120" spans="4:75">
      <c r="D120" s="4" t="s">
        <v>292</v>
      </c>
      <c r="E120" s="4" t="s">
        <v>292</v>
      </c>
      <c r="G120" s="288"/>
      <c r="H120" s="288"/>
      <c r="I120" s="288"/>
      <c r="J120" s="288"/>
      <c r="K120" s="288"/>
      <c r="L120" s="288"/>
      <c r="M120" s="288"/>
      <c r="N120" s="288"/>
      <c r="O120" s="288"/>
      <c r="P120" s="288"/>
      <c r="Q120" s="288"/>
      <c r="R120" s="288"/>
      <c r="S120" s="288"/>
      <c r="T120" s="288"/>
      <c r="U120" s="289"/>
      <c r="V120" s="289"/>
      <c r="W120" s="288"/>
      <c r="X120" s="288"/>
      <c r="Y120" s="289"/>
      <c r="Z120" s="288"/>
      <c r="AA120" s="288"/>
      <c r="AB120" s="288"/>
      <c r="AC120" s="288"/>
      <c r="AD120" s="288"/>
      <c r="AE120" s="288"/>
      <c r="AF120" s="288"/>
      <c r="AG120" s="288"/>
      <c r="AH120" s="288"/>
      <c r="AI120" s="288"/>
      <c r="AJ120" s="288"/>
      <c r="AK120" s="288"/>
      <c r="AL120" s="288"/>
      <c r="AM120" s="288"/>
      <c r="AN120" s="288"/>
      <c r="AO120" s="288"/>
      <c r="AP120" s="288"/>
      <c r="AQ120" s="288"/>
      <c r="AR120" s="288"/>
      <c r="AS120" s="288"/>
      <c r="AT120" s="288"/>
      <c r="AU120" s="288"/>
      <c r="AV120" s="288"/>
      <c r="AW120" s="288"/>
      <c r="AX120" s="288"/>
      <c r="AY120" s="288"/>
      <c r="AZ120" s="288"/>
      <c r="BA120" s="288"/>
      <c r="BB120" s="288"/>
      <c r="BC120" s="288"/>
      <c r="BD120" s="288"/>
      <c r="BE120" s="288"/>
      <c r="BF120" s="288"/>
      <c r="BG120" s="288"/>
      <c r="BH120" s="288"/>
      <c r="BI120" s="288"/>
      <c r="BJ120" s="288"/>
      <c r="BK120" s="288"/>
      <c r="BL120" s="288"/>
      <c r="BM120" s="288"/>
      <c r="BN120" s="288"/>
      <c r="BO120" s="288"/>
      <c r="BP120" s="288"/>
      <c r="BQ120" s="288"/>
      <c r="BR120" s="288"/>
      <c r="BS120" s="288"/>
      <c r="BT120" s="288"/>
      <c r="BU120" s="288"/>
      <c r="BV120" s="288"/>
      <c r="BW120" s="288"/>
    </row>
    <row r="121" spans="4:75">
      <c r="D121" s="125" t="s">
        <v>372</v>
      </c>
      <c r="E121" s="275" t="s">
        <v>373</v>
      </c>
      <c r="G121" s="290"/>
      <c r="H121" s="290"/>
      <c r="I121" s="290"/>
      <c r="J121" s="290"/>
      <c r="K121" s="290"/>
      <c r="L121" s="290"/>
      <c r="M121" s="290"/>
      <c r="N121" s="290"/>
      <c r="O121" s="290"/>
      <c r="P121" s="290"/>
      <c r="Q121" s="290"/>
      <c r="R121" s="290"/>
      <c r="S121" s="290"/>
      <c r="T121" s="290"/>
      <c r="U121" s="290"/>
      <c r="V121" s="290"/>
      <c r="W121" s="290"/>
      <c r="X121" s="290"/>
      <c r="Y121" s="290"/>
      <c r="Z121" s="290"/>
      <c r="AA121" s="290"/>
      <c r="AB121" s="290"/>
      <c r="AC121" s="290"/>
      <c r="AD121" s="290"/>
      <c r="AE121" s="290"/>
      <c r="AF121" s="290"/>
      <c r="AG121" s="290"/>
      <c r="AH121" s="290"/>
      <c r="AI121" s="290"/>
      <c r="AJ121" s="290"/>
      <c r="AK121" s="290"/>
      <c r="AL121" s="290"/>
      <c r="AM121" s="290"/>
      <c r="AN121" s="290"/>
      <c r="AO121" s="290"/>
      <c r="AP121" s="290"/>
      <c r="AQ121" s="290"/>
      <c r="AR121" s="290"/>
      <c r="AS121" s="290"/>
      <c r="AT121" s="290"/>
      <c r="AU121" s="290"/>
      <c r="AV121" s="290"/>
      <c r="AW121" s="290"/>
      <c r="AX121" s="290"/>
      <c r="AY121" s="290"/>
      <c r="AZ121" s="290"/>
      <c r="BA121" s="290"/>
      <c r="BB121" s="290"/>
      <c r="BC121" s="290"/>
      <c r="BD121" s="290"/>
      <c r="BE121" s="290"/>
      <c r="BF121" s="290"/>
      <c r="BG121" s="290"/>
      <c r="BH121" s="290"/>
      <c r="BI121" s="290"/>
      <c r="BJ121" s="290"/>
      <c r="BK121" s="290"/>
      <c r="BL121" s="290"/>
      <c r="BM121" s="290"/>
      <c r="BN121" s="290"/>
      <c r="BO121" s="290"/>
      <c r="BP121" s="290"/>
      <c r="BQ121" s="290"/>
      <c r="BR121" s="290"/>
      <c r="BS121" s="290"/>
      <c r="BT121" s="290"/>
      <c r="BU121" s="290"/>
      <c r="BV121" s="290"/>
      <c r="BW121" s="290"/>
    </row>
    <row r="122" spans="4:75">
      <c r="D122" s="127"/>
      <c r="E122" s="4" t="s">
        <v>292</v>
      </c>
      <c r="G122" s="290"/>
      <c r="H122" s="290"/>
      <c r="I122" s="290"/>
      <c r="J122" s="290"/>
      <c r="K122" s="290"/>
      <c r="L122" s="290"/>
      <c r="M122" s="290"/>
      <c r="N122" s="290"/>
      <c r="O122" s="290"/>
      <c r="P122" s="290"/>
      <c r="Q122" s="290"/>
      <c r="R122" s="290"/>
      <c r="S122" s="290"/>
      <c r="T122" s="290"/>
      <c r="U122" s="290"/>
      <c r="V122" s="290"/>
      <c r="W122" s="290"/>
      <c r="X122" s="290"/>
      <c r="Y122" s="290"/>
      <c r="Z122" s="290"/>
      <c r="AA122" s="290"/>
      <c r="AB122" s="290"/>
      <c r="AC122" s="290"/>
      <c r="AD122" s="290"/>
      <c r="AE122" s="290"/>
      <c r="AF122" s="290"/>
      <c r="AG122" s="290"/>
      <c r="AH122" s="290"/>
      <c r="AI122" s="290"/>
      <c r="AJ122" s="290"/>
      <c r="AK122" s="290"/>
      <c r="AL122" s="290"/>
      <c r="AM122" s="290"/>
      <c r="AN122" s="290"/>
      <c r="AO122" s="290"/>
      <c r="AP122" s="290"/>
      <c r="AQ122" s="290"/>
      <c r="AR122" s="290"/>
      <c r="AS122" s="290"/>
      <c r="AT122" s="290"/>
      <c r="AU122" s="290"/>
      <c r="AV122" s="290"/>
      <c r="AW122" s="290"/>
      <c r="AX122" s="290"/>
      <c r="AY122" s="290"/>
      <c r="AZ122" s="290"/>
      <c r="BA122" s="290"/>
      <c r="BB122" s="290"/>
      <c r="BC122" s="290"/>
      <c r="BD122" s="290"/>
      <c r="BE122" s="290"/>
      <c r="BF122" s="290"/>
      <c r="BG122" s="290"/>
      <c r="BH122" s="290"/>
      <c r="BI122" s="290"/>
      <c r="BJ122" s="290"/>
      <c r="BK122" s="290"/>
      <c r="BL122" s="290"/>
      <c r="BM122" s="290"/>
      <c r="BN122" s="290"/>
      <c r="BO122" s="290"/>
      <c r="BP122" s="290"/>
      <c r="BQ122" s="290"/>
      <c r="BR122" s="290"/>
      <c r="BS122" s="290"/>
      <c r="BT122" s="290"/>
      <c r="BU122" s="290"/>
      <c r="BV122" s="290"/>
      <c r="BW122" s="290"/>
    </row>
    <row r="123" spans="4:75">
      <c r="D123" s="56" t="s">
        <v>374</v>
      </c>
      <c r="E123" s="56" t="s">
        <v>375</v>
      </c>
      <c r="G123" s="290"/>
      <c r="H123" s="290"/>
      <c r="I123" s="290"/>
      <c r="J123" s="290"/>
      <c r="K123" s="290"/>
      <c r="L123" s="290"/>
      <c r="M123" s="290"/>
      <c r="N123" s="290"/>
      <c r="O123" s="290"/>
      <c r="P123" s="290"/>
      <c r="Q123" s="290"/>
      <c r="R123" s="290"/>
      <c r="S123" s="290"/>
      <c r="T123" s="290"/>
      <c r="U123" s="290"/>
      <c r="V123" s="290"/>
      <c r="W123" s="290"/>
      <c r="X123" s="290"/>
      <c r="Y123" s="290"/>
      <c r="Z123" s="290"/>
      <c r="AA123" s="290"/>
      <c r="AB123" s="290"/>
      <c r="AC123" s="290"/>
      <c r="AD123" s="290"/>
      <c r="AE123" s="290"/>
      <c r="AF123" s="290"/>
      <c r="AG123" s="290"/>
      <c r="AH123" s="290"/>
      <c r="AI123" s="290"/>
      <c r="AJ123" s="290"/>
      <c r="AK123" s="290"/>
      <c r="AL123" s="290"/>
      <c r="AM123" s="290"/>
      <c r="AN123" s="290"/>
      <c r="AO123" s="290"/>
      <c r="AP123" s="290"/>
      <c r="AQ123" s="290"/>
      <c r="AR123" s="290"/>
      <c r="AS123" s="290"/>
      <c r="AT123" s="290"/>
      <c r="AU123" s="290"/>
      <c r="AV123" s="290"/>
      <c r="AW123" s="290"/>
      <c r="AX123" s="290"/>
      <c r="AY123" s="290"/>
      <c r="AZ123" s="290"/>
      <c r="BA123" s="290"/>
      <c r="BB123" s="290"/>
      <c r="BC123" s="290"/>
      <c r="BD123" s="290"/>
      <c r="BE123" s="290"/>
      <c r="BF123" s="290"/>
      <c r="BG123" s="290"/>
      <c r="BH123" s="290"/>
      <c r="BI123" s="290"/>
      <c r="BJ123" s="290"/>
      <c r="BK123" s="290"/>
      <c r="BL123" s="290"/>
      <c r="BM123" s="290"/>
      <c r="BN123" s="290"/>
      <c r="BO123" s="290"/>
      <c r="BP123" s="290"/>
      <c r="BQ123" s="290"/>
      <c r="BR123" s="290"/>
      <c r="BS123" s="290"/>
      <c r="BT123" s="290"/>
      <c r="BU123" s="290"/>
      <c r="BV123" s="290"/>
      <c r="BW123" s="290"/>
    </row>
    <row r="124" spans="4:75">
      <c r="D124" s="12" t="s">
        <v>376</v>
      </c>
      <c r="E124" s="12" t="s">
        <v>377</v>
      </c>
    </row>
    <row r="125" spans="4:75">
      <c r="D125" s="12" t="s">
        <v>378</v>
      </c>
      <c r="E125" s="12" t="s">
        <v>379</v>
      </c>
    </row>
    <row r="126" spans="4:75">
      <c r="D126" s="12" t="s">
        <v>380</v>
      </c>
      <c r="E126" s="12" t="s">
        <v>381</v>
      </c>
    </row>
    <row r="127" spans="4:75">
      <c r="D127" s="12" t="s">
        <v>382</v>
      </c>
      <c r="E127" s="12" t="s">
        <v>383</v>
      </c>
    </row>
    <row r="128" spans="4:75">
      <c r="D128" s="12" t="s">
        <v>384</v>
      </c>
      <c r="E128" s="12" t="s">
        <v>385</v>
      </c>
    </row>
    <row r="129" spans="4:5">
      <c r="D129" s="12" t="s">
        <v>386</v>
      </c>
      <c r="E129" s="12" t="s">
        <v>387</v>
      </c>
    </row>
    <row r="130" spans="4:5">
      <c r="D130" s="12" t="s">
        <v>388</v>
      </c>
      <c r="E130" s="12" t="s">
        <v>389</v>
      </c>
    </row>
    <row r="131" spans="4:5">
      <c r="D131" s="12" t="s">
        <v>286</v>
      </c>
      <c r="E131" s="12" t="s">
        <v>287</v>
      </c>
    </row>
    <row r="132" spans="4:5">
      <c r="D132" s="12" t="s">
        <v>390</v>
      </c>
      <c r="E132" s="12" t="s">
        <v>391</v>
      </c>
    </row>
    <row r="133" spans="4:5">
      <c r="D133" s="12" t="s">
        <v>392</v>
      </c>
      <c r="E133" s="12" t="s">
        <v>393</v>
      </c>
    </row>
    <row r="134" spans="4:5">
      <c r="D134" s="12" t="s">
        <v>394</v>
      </c>
      <c r="E134" s="12" t="s">
        <v>395</v>
      </c>
    </row>
    <row r="135" spans="4:5">
      <c r="D135" s="17" t="s">
        <v>396</v>
      </c>
      <c r="E135" s="17" t="s">
        <v>397</v>
      </c>
    </row>
    <row r="136" spans="4:5">
      <c r="D136" s="17"/>
      <c r="E136" s="4" t="s">
        <v>292</v>
      </c>
    </row>
    <row r="137" spans="4:5">
      <c r="D137" s="17" t="s">
        <v>398</v>
      </c>
      <c r="E137" s="17" t="s">
        <v>399</v>
      </c>
    </row>
    <row r="138" spans="4:5">
      <c r="D138" s="4" t="s">
        <v>292</v>
      </c>
      <c r="E138" s="4"/>
    </row>
    <row r="139" spans="4:5">
      <c r="D139" s="56" t="s">
        <v>400</v>
      </c>
      <c r="E139" s="56" t="s">
        <v>401</v>
      </c>
    </row>
    <row r="140" spans="4:5">
      <c r="D140" s="12" t="s">
        <v>386</v>
      </c>
      <c r="E140" s="12" t="s">
        <v>387</v>
      </c>
    </row>
    <row r="141" spans="4:5">
      <c r="D141" s="12" t="s">
        <v>378</v>
      </c>
      <c r="E141" s="12" t="s">
        <v>379</v>
      </c>
    </row>
    <row r="142" spans="4:5">
      <c r="D142" s="12" t="s">
        <v>382</v>
      </c>
      <c r="E142" s="12" t="s">
        <v>402</v>
      </c>
    </row>
    <row r="143" spans="4:5">
      <c r="D143" s="12" t="s">
        <v>380</v>
      </c>
      <c r="E143" s="12" t="s">
        <v>403</v>
      </c>
    </row>
    <row r="144" spans="4:5">
      <c r="D144" s="12" t="s">
        <v>384</v>
      </c>
      <c r="E144" s="12" t="s">
        <v>385</v>
      </c>
    </row>
    <row r="145" spans="4:5">
      <c r="D145" s="12" t="s">
        <v>404</v>
      </c>
      <c r="E145" s="12" t="s">
        <v>405</v>
      </c>
    </row>
    <row r="146" spans="4:5">
      <c r="D146" s="12" t="s">
        <v>286</v>
      </c>
      <c r="E146" s="12" t="s">
        <v>287</v>
      </c>
    </row>
    <row r="147" spans="4:5">
      <c r="D147" s="12" t="s">
        <v>392</v>
      </c>
      <c r="E147" s="12" t="s">
        <v>393</v>
      </c>
    </row>
    <row r="148" spans="4:5">
      <c r="D148" s="12" t="s">
        <v>394</v>
      </c>
      <c r="E148" s="12" t="s">
        <v>395</v>
      </c>
    </row>
    <row r="149" spans="4:5">
      <c r="D149" s="12" t="s">
        <v>406</v>
      </c>
      <c r="E149" s="12" t="s">
        <v>407</v>
      </c>
    </row>
    <row r="150" spans="4:5">
      <c r="D150" s="12" t="s">
        <v>408</v>
      </c>
      <c r="E150" s="12" t="s">
        <v>409</v>
      </c>
    </row>
    <row r="151" spans="4:5">
      <c r="D151" s="12" t="s">
        <v>410</v>
      </c>
      <c r="E151" s="12" t="s">
        <v>411</v>
      </c>
    </row>
    <row r="152" spans="4:5">
      <c r="D152" s="12" t="s">
        <v>412</v>
      </c>
      <c r="E152" s="12" t="s">
        <v>413</v>
      </c>
    </row>
    <row r="153" spans="4:5">
      <c r="D153" s="12" t="s">
        <v>414</v>
      </c>
      <c r="E153" s="12" t="s">
        <v>415</v>
      </c>
    </row>
    <row r="154" spans="4:5">
      <c r="D154" s="17" t="s">
        <v>416</v>
      </c>
      <c r="E154" s="17" t="s">
        <v>417</v>
      </c>
    </row>
    <row r="155" spans="4:5">
      <c r="D155" s="17"/>
      <c r="E155" s="4" t="s">
        <v>292</v>
      </c>
    </row>
    <row r="156" spans="4:5">
      <c r="D156" s="20" t="s">
        <v>418</v>
      </c>
      <c r="E156" s="20" t="s">
        <v>419</v>
      </c>
    </row>
    <row r="157" spans="4:5">
      <c r="D157" s="4" t="s">
        <v>420</v>
      </c>
      <c r="E157" s="4" t="s">
        <v>421</v>
      </c>
    </row>
    <row r="158" spans="4:5">
      <c r="D158" s="4"/>
      <c r="E158" s="4" t="s">
        <v>292</v>
      </c>
    </row>
    <row r="159" spans="4:5">
      <c r="D159" s="125" t="s">
        <v>422</v>
      </c>
      <c r="E159" s="275" t="s">
        <v>423</v>
      </c>
    </row>
    <row r="160" spans="4:5">
      <c r="D160" s="127"/>
      <c r="E160" s="4" t="s">
        <v>292</v>
      </c>
    </row>
    <row r="161" spans="4:5">
      <c r="D161" s="56" t="s">
        <v>424</v>
      </c>
      <c r="E161" s="56" t="s">
        <v>425</v>
      </c>
    </row>
    <row r="162" spans="4:5">
      <c r="D162" s="12" t="s">
        <v>426</v>
      </c>
      <c r="E162" s="12" t="s">
        <v>427</v>
      </c>
    </row>
    <row r="163" spans="4:5">
      <c r="D163" s="12" t="s">
        <v>428</v>
      </c>
      <c r="E163" s="12" t="s">
        <v>429</v>
      </c>
    </row>
    <row r="164" spans="4:5">
      <c r="D164" s="12" t="s">
        <v>430</v>
      </c>
      <c r="E164" s="12" t="s">
        <v>431</v>
      </c>
    </row>
    <row r="165" spans="4:5">
      <c r="D165" s="12" t="s">
        <v>432</v>
      </c>
      <c r="E165" s="12" t="s">
        <v>433</v>
      </c>
    </row>
    <row r="166" spans="4:5">
      <c r="D166" s="12" t="s">
        <v>434</v>
      </c>
      <c r="E166" s="12" t="s">
        <v>435</v>
      </c>
    </row>
    <row r="167" spans="4:5">
      <c r="D167" s="12" t="s">
        <v>436</v>
      </c>
      <c r="E167" s="12" t="s">
        <v>437</v>
      </c>
    </row>
    <row r="168" spans="4:5">
      <c r="D168" s="12" t="s">
        <v>438</v>
      </c>
      <c r="E168" s="12" t="s">
        <v>439</v>
      </c>
    </row>
    <row r="169" spans="4:5">
      <c r="D169" s="12" t="s">
        <v>440</v>
      </c>
      <c r="E169" s="12" t="s">
        <v>441</v>
      </c>
    </row>
    <row r="170" spans="4:5">
      <c r="D170" s="12" t="s">
        <v>442</v>
      </c>
      <c r="E170" s="12" t="s">
        <v>443</v>
      </c>
    </row>
    <row r="171" spans="4:5">
      <c r="D171" s="12" t="s">
        <v>444</v>
      </c>
      <c r="E171" s="12" t="s">
        <v>445</v>
      </c>
    </row>
    <row r="172" spans="4:5">
      <c r="D172" s="12" t="s">
        <v>446</v>
      </c>
      <c r="E172" s="12" t="s">
        <v>447</v>
      </c>
    </row>
    <row r="173" spans="4:5">
      <c r="D173" s="12" t="s">
        <v>394</v>
      </c>
      <c r="E173" s="12" t="s">
        <v>395</v>
      </c>
    </row>
    <row r="174" spans="4:5">
      <c r="D174" s="17" t="s">
        <v>448</v>
      </c>
      <c r="E174" s="17" t="s">
        <v>449</v>
      </c>
    </row>
    <row r="175" spans="4:5">
      <c r="D175" s="4" t="s">
        <v>292</v>
      </c>
      <c r="E175" s="4" t="s">
        <v>292</v>
      </c>
    </row>
    <row r="176" spans="4:5">
      <c r="D176" s="17" t="s">
        <v>450</v>
      </c>
      <c r="E176" s="56" t="s">
        <v>451</v>
      </c>
    </row>
    <row r="177" spans="4:5">
      <c r="D177" s="12" t="s">
        <v>426</v>
      </c>
      <c r="E177" s="12" t="s">
        <v>427</v>
      </c>
    </row>
    <row r="178" spans="4:5">
      <c r="D178" s="12" t="s">
        <v>430</v>
      </c>
      <c r="E178" s="12" t="s">
        <v>431</v>
      </c>
    </row>
    <row r="179" spans="4:5">
      <c r="D179" s="12" t="s">
        <v>444</v>
      </c>
      <c r="E179" s="12" t="s">
        <v>445</v>
      </c>
    </row>
    <row r="180" spans="4:5">
      <c r="D180" s="12" t="s">
        <v>428</v>
      </c>
      <c r="E180" s="12" t="s">
        <v>429</v>
      </c>
    </row>
    <row r="181" spans="4:5">
      <c r="D181" s="12" t="s">
        <v>452</v>
      </c>
      <c r="E181" s="12" t="s">
        <v>453</v>
      </c>
    </row>
    <row r="182" spans="4:5">
      <c r="D182" s="12" t="s">
        <v>454</v>
      </c>
      <c r="E182" s="12" t="s">
        <v>287</v>
      </c>
    </row>
    <row r="183" spans="4:5">
      <c r="D183" s="12" t="s">
        <v>432</v>
      </c>
      <c r="E183" s="12" t="s">
        <v>433</v>
      </c>
    </row>
    <row r="184" spans="4:5">
      <c r="D184" s="12" t="s">
        <v>436</v>
      </c>
      <c r="E184" s="12" t="s">
        <v>437</v>
      </c>
    </row>
    <row r="185" spans="4:5">
      <c r="D185" s="12" t="s">
        <v>455</v>
      </c>
      <c r="E185" s="12" t="s">
        <v>456</v>
      </c>
    </row>
    <row r="186" spans="4:5">
      <c r="D186" s="12" t="s">
        <v>440</v>
      </c>
      <c r="E186" s="12" t="s">
        <v>441</v>
      </c>
    </row>
    <row r="187" spans="4:5">
      <c r="D187" s="12" t="s">
        <v>446</v>
      </c>
      <c r="E187" s="12" t="s">
        <v>457</v>
      </c>
    </row>
    <row r="188" spans="4:5">
      <c r="D188" s="12" t="s">
        <v>394</v>
      </c>
      <c r="E188" s="12" t="s">
        <v>458</v>
      </c>
    </row>
    <row r="189" spans="4:5">
      <c r="D189" s="17" t="s">
        <v>459</v>
      </c>
      <c r="E189" s="17" t="s">
        <v>460</v>
      </c>
    </row>
    <row r="190" spans="4:5">
      <c r="D190" s="4" t="s">
        <v>292</v>
      </c>
      <c r="E190" s="4" t="s">
        <v>292</v>
      </c>
    </row>
    <row r="191" spans="4:5">
      <c r="D191" s="56" t="s">
        <v>288</v>
      </c>
      <c r="E191" s="56" t="s">
        <v>461</v>
      </c>
    </row>
    <row r="192" spans="4:5">
      <c r="D192" s="4" t="s">
        <v>292</v>
      </c>
      <c r="E192" s="4" t="s">
        <v>292</v>
      </c>
    </row>
    <row r="193" spans="4:5">
      <c r="D193" s="56" t="s">
        <v>462</v>
      </c>
      <c r="E193" s="56" t="s">
        <v>463</v>
      </c>
    </row>
    <row r="194" spans="4:5">
      <c r="D194" s="12" t="s">
        <v>464</v>
      </c>
      <c r="E194" s="12" t="s">
        <v>465</v>
      </c>
    </row>
    <row r="195" spans="4:5">
      <c r="D195" s="12" t="s">
        <v>466</v>
      </c>
      <c r="E195" s="12" t="s">
        <v>467</v>
      </c>
    </row>
    <row r="196" spans="4:5">
      <c r="D196" s="12" t="s">
        <v>468</v>
      </c>
      <c r="E196" s="12" t="s">
        <v>469</v>
      </c>
    </row>
    <row r="197" spans="4:5">
      <c r="D197" s="12" t="s">
        <v>470</v>
      </c>
      <c r="E197" s="12" t="s">
        <v>471</v>
      </c>
    </row>
    <row r="198" spans="4:5">
      <c r="D198" s="12" t="s">
        <v>472</v>
      </c>
      <c r="E198" s="12" t="s">
        <v>473</v>
      </c>
    </row>
    <row r="199" spans="4:5">
      <c r="D199" s="12" t="s">
        <v>474</v>
      </c>
      <c r="E199" s="12" t="s">
        <v>475</v>
      </c>
    </row>
    <row r="200" spans="4:5">
      <c r="D200" s="12" t="s">
        <v>476</v>
      </c>
      <c r="E200" s="12" t="s">
        <v>477</v>
      </c>
    </row>
    <row r="201" spans="4:5">
      <c r="D201" s="12" t="s">
        <v>478</v>
      </c>
      <c r="E201" s="12" t="s">
        <v>479</v>
      </c>
    </row>
    <row r="202" spans="4:5">
      <c r="D202" s="12" t="s">
        <v>480</v>
      </c>
      <c r="E202" s="12" t="s">
        <v>481</v>
      </c>
    </row>
    <row r="203" spans="4:5">
      <c r="D203" s="12" t="s">
        <v>482</v>
      </c>
      <c r="E203" s="12" t="s">
        <v>289</v>
      </c>
    </row>
    <row r="204" spans="4:5">
      <c r="D204" s="17" t="s">
        <v>483</v>
      </c>
      <c r="E204" s="17" t="s">
        <v>484</v>
      </c>
    </row>
    <row r="205" spans="4:5">
      <c r="D205" s="17"/>
      <c r="E205" s="4" t="s">
        <v>292</v>
      </c>
    </row>
    <row r="206" spans="4:5">
      <c r="D206" s="20" t="s">
        <v>485</v>
      </c>
      <c r="E206" s="20" t="s">
        <v>486</v>
      </c>
    </row>
    <row r="208" spans="4:5" ht="15.75">
      <c r="D208" s="285" t="s">
        <v>487</v>
      </c>
    </row>
    <row r="210" spans="4:143">
      <c r="D210" s="150" t="s">
        <v>488</v>
      </c>
      <c r="E210" s="274" t="s">
        <v>489</v>
      </c>
      <c r="G210" s="153" t="s">
        <v>42</v>
      </c>
      <c r="H210" s="153" t="s">
        <v>43</v>
      </c>
      <c r="I210" s="153" t="s">
        <v>44</v>
      </c>
      <c r="J210" s="153" t="s">
        <v>45</v>
      </c>
      <c r="K210" s="153" t="s">
        <v>46</v>
      </c>
      <c r="L210" s="153" t="s">
        <v>47</v>
      </c>
      <c r="M210" s="153" t="s">
        <v>48</v>
      </c>
      <c r="N210" s="153" t="s">
        <v>49</v>
      </c>
      <c r="O210" s="153" t="s">
        <v>50</v>
      </c>
      <c r="P210" s="153" t="s">
        <v>51</v>
      </c>
      <c r="Q210" s="153" t="s">
        <v>52</v>
      </c>
      <c r="R210" s="153" t="s">
        <v>53</v>
      </c>
      <c r="S210" s="153" t="s">
        <v>54</v>
      </c>
      <c r="T210" s="153" t="s">
        <v>55</v>
      </c>
      <c r="U210" s="153" t="s">
        <v>56</v>
      </c>
      <c r="V210" s="153" t="s">
        <v>57</v>
      </c>
      <c r="W210" s="153" t="s">
        <v>58</v>
      </c>
      <c r="X210" s="153" t="s">
        <v>59</v>
      </c>
      <c r="Y210" s="153" t="s">
        <v>60</v>
      </c>
      <c r="Z210" s="153" t="s">
        <v>61</v>
      </c>
      <c r="AA210" s="153" t="s">
        <v>62</v>
      </c>
      <c r="AB210" s="153" t="s">
        <v>63</v>
      </c>
      <c r="AC210" s="153" t="s">
        <v>64</v>
      </c>
      <c r="AD210" s="153" t="s">
        <v>65</v>
      </c>
      <c r="AE210" s="154" t="s">
        <v>66</v>
      </c>
      <c r="AF210" s="154" t="s">
        <v>67</v>
      </c>
      <c r="AG210" s="155" t="s">
        <v>68</v>
      </c>
      <c r="AH210" s="154" t="s">
        <v>69</v>
      </c>
      <c r="AI210" s="154" t="s">
        <v>70</v>
      </c>
      <c r="AJ210" s="154" t="s">
        <v>71</v>
      </c>
      <c r="AK210" s="154" t="s">
        <v>72</v>
      </c>
      <c r="AL210" s="154" t="s">
        <v>73</v>
      </c>
      <c r="AM210" s="154" t="s">
        <v>74</v>
      </c>
      <c r="AN210" s="154" t="s">
        <v>75</v>
      </c>
      <c r="AO210" s="154" t="s">
        <v>76</v>
      </c>
      <c r="AP210" s="154" t="s">
        <v>77</v>
      </c>
      <c r="AQ210" s="154" t="s">
        <v>78</v>
      </c>
      <c r="AR210" s="154" t="s">
        <v>79</v>
      </c>
      <c r="AS210" s="154" t="s">
        <v>80</v>
      </c>
      <c r="AT210" s="154" t="s">
        <v>81</v>
      </c>
      <c r="AU210" s="154" t="s">
        <v>82</v>
      </c>
      <c r="AV210" s="154" t="s">
        <v>83</v>
      </c>
      <c r="AW210" s="154" t="s">
        <v>84</v>
      </c>
      <c r="AX210" s="154" t="s">
        <v>85</v>
      </c>
      <c r="AY210" s="154" t="s">
        <v>86</v>
      </c>
      <c r="AZ210" s="154" t="s">
        <v>87</v>
      </c>
      <c r="BA210" s="154" t="s">
        <v>88</v>
      </c>
      <c r="BB210" s="154" t="s">
        <v>89</v>
      </c>
      <c r="BC210" s="154" t="s">
        <v>90</v>
      </c>
      <c r="BD210" s="154" t="s">
        <v>91</v>
      </c>
      <c r="BE210" s="154" t="s">
        <v>92</v>
      </c>
      <c r="BF210" s="154" t="s">
        <v>93</v>
      </c>
      <c r="BG210" s="154" t="s">
        <v>94</v>
      </c>
      <c r="BH210" s="154" t="s">
        <v>95</v>
      </c>
      <c r="BI210" s="154" t="s">
        <v>96</v>
      </c>
      <c r="BJ210" s="154" t="s">
        <v>97</v>
      </c>
      <c r="BK210" s="154" t="s">
        <v>98</v>
      </c>
      <c r="BL210" s="154" t="s">
        <v>99</v>
      </c>
      <c r="BM210" s="154" t="s">
        <v>100</v>
      </c>
      <c r="BN210" s="154" t="s">
        <v>101</v>
      </c>
      <c r="BO210" s="154" t="s">
        <v>102</v>
      </c>
      <c r="BP210" s="154" t="s">
        <v>103</v>
      </c>
      <c r="BQ210" s="154" t="s">
        <v>104</v>
      </c>
      <c r="BR210" s="154" t="s">
        <v>105</v>
      </c>
      <c r="BS210" s="154" t="s">
        <v>106</v>
      </c>
      <c r="BT210" s="154" t="s">
        <v>107</v>
      </c>
      <c r="BU210" s="154" t="s">
        <v>108</v>
      </c>
      <c r="BV210" s="154" t="s">
        <v>109</v>
      </c>
      <c r="BW210" s="154" t="s">
        <v>110</v>
      </c>
      <c r="BX210" s="154" t="s">
        <v>111</v>
      </c>
      <c r="BY210" s="154" t="s">
        <v>112</v>
      </c>
      <c r="BZ210" s="154" t="s">
        <v>113</v>
      </c>
      <c r="CA210" s="154" t="s">
        <v>114</v>
      </c>
      <c r="CB210" s="154" t="s">
        <v>115</v>
      </c>
      <c r="CC210" s="154" t="s">
        <v>116</v>
      </c>
      <c r="CD210" s="154" t="s">
        <v>117</v>
      </c>
      <c r="CE210" s="154" t="s">
        <v>118</v>
      </c>
      <c r="CF210" s="154" t="s">
        <v>119</v>
      </c>
      <c r="CG210" s="154" t="s">
        <v>508</v>
      </c>
      <c r="CH210" s="154" t="s">
        <v>509</v>
      </c>
      <c r="CI210" s="154" t="s">
        <v>582</v>
      </c>
      <c r="CJ210" s="154" t="s">
        <v>583</v>
      </c>
    </row>
    <row r="211" spans="4:143">
      <c r="D211" s="152" t="s">
        <v>490</v>
      </c>
      <c r="E211" s="278" t="s">
        <v>491</v>
      </c>
      <c r="G211" s="153" t="s">
        <v>122</v>
      </c>
      <c r="H211" s="153" t="s">
        <v>123</v>
      </c>
      <c r="I211" s="153" t="s">
        <v>124</v>
      </c>
      <c r="J211" s="153" t="s">
        <v>125</v>
      </c>
      <c r="K211" s="153" t="s">
        <v>126</v>
      </c>
      <c r="L211" s="153" t="s">
        <v>127</v>
      </c>
      <c r="M211" s="153" t="s">
        <v>128</v>
      </c>
      <c r="N211" s="153" t="s">
        <v>129</v>
      </c>
      <c r="O211" s="153" t="s">
        <v>130</v>
      </c>
      <c r="P211" s="153" t="s">
        <v>131</v>
      </c>
      <c r="Q211" s="153" t="s">
        <v>132</v>
      </c>
      <c r="R211" s="153" t="s">
        <v>133</v>
      </c>
      <c r="S211" s="153" t="s">
        <v>134</v>
      </c>
      <c r="T211" s="153" t="s">
        <v>135</v>
      </c>
      <c r="U211" s="153" t="s">
        <v>136</v>
      </c>
      <c r="V211" s="153" t="s">
        <v>137</v>
      </c>
      <c r="W211" s="153" t="s">
        <v>138</v>
      </c>
      <c r="X211" s="153" t="s">
        <v>139</v>
      </c>
      <c r="Y211" s="153" t="s">
        <v>140</v>
      </c>
      <c r="Z211" s="153" t="s">
        <v>141</v>
      </c>
      <c r="AA211" s="153" t="s">
        <v>142</v>
      </c>
      <c r="AB211" s="153" t="s">
        <v>143</v>
      </c>
      <c r="AC211" s="153" t="s">
        <v>144</v>
      </c>
      <c r="AD211" s="153" t="s">
        <v>145</v>
      </c>
      <c r="AE211" s="153" t="s">
        <v>146</v>
      </c>
      <c r="AF211" s="153" t="s">
        <v>147</v>
      </c>
      <c r="AG211" s="153" t="s">
        <v>148</v>
      </c>
      <c r="AH211" s="153" t="s">
        <v>149</v>
      </c>
      <c r="AI211" s="153" t="s">
        <v>150</v>
      </c>
      <c r="AJ211" s="153" t="s">
        <v>151</v>
      </c>
      <c r="AK211" s="153" t="s">
        <v>152</v>
      </c>
      <c r="AL211" s="153" t="s">
        <v>153</v>
      </c>
      <c r="AM211" s="153" t="s">
        <v>154</v>
      </c>
      <c r="AN211" s="153" t="s">
        <v>155</v>
      </c>
      <c r="AO211" s="153" t="s">
        <v>156</v>
      </c>
      <c r="AP211" s="153" t="s">
        <v>157</v>
      </c>
      <c r="AQ211" s="153" t="s">
        <v>158</v>
      </c>
      <c r="AR211" s="153" t="s">
        <v>159</v>
      </c>
      <c r="AS211" s="153" t="s">
        <v>160</v>
      </c>
      <c r="AT211" s="153" t="s">
        <v>161</v>
      </c>
      <c r="AU211" s="153" t="s">
        <v>162</v>
      </c>
      <c r="AV211" s="153" t="s">
        <v>163</v>
      </c>
      <c r="AW211" s="153" t="s">
        <v>164</v>
      </c>
      <c r="AX211" s="153" t="s">
        <v>165</v>
      </c>
      <c r="AY211" s="153" t="s">
        <v>166</v>
      </c>
      <c r="AZ211" s="153" t="s">
        <v>167</v>
      </c>
      <c r="BA211" s="153" t="s">
        <v>168</v>
      </c>
      <c r="BB211" s="153" t="s">
        <v>169</v>
      </c>
      <c r="BC211" s="153" t="s">
        <v>170</v>
      </c>
      <c r="BD211" s="153" t="s">
        <v>171</v>
      </c>
      <c r="BE211" s="153" t="s">
        <v>172</v>
      </c>
      <c r="BF211" s="153" t="s">
        <v>173</v>
      </c>
      <c r="BG211" s="153" t="s">
        <v>174</v>
      </c>
      <c r="BH211" s="153" t="s">
        <v>175</v>
      </c>
      <c r="BI211" s="153" t="s">
        <v>176</v>
      </c>
      <c r="BJ211" s="153" t="s">
        <v>177</v>
      </c>
      <c r="BK211" s="153" t="s">
        <v>178</v>
      </c>
      <c r="BL211" s="153" t="s">
        <v>179</v>
      </c>
      <c r="BM211" s="153" t="s">
        <v>180</v>
      </c>
      <c r="BN211" s="153" t="s">
        <v>181</v>
      </c>
      <c r="BO211" s="153" t="s">
        <v>182</v>
      </c>
      <c r="BP211" s="153" t="s">
        <v>183</v>
      </c>
      <c r="BQ211" s="153" t="s">
        <v>184</v>
      </c>
      <c r="BR211" s="153" t="s">
        <v>185</v>
      </c>
      <c r="BS211" s="153" t="s">
        <v>186</v>
      </c>
      <c r="BT211" s="153" t="s">
        <v>187</v>
      </c>
      <c r="BU211" s="153" t="s">
        <v>188</v>
      </c>
      <c r="BV211" s="153" t="s">
        <v>189</v>
      </c>
      <c r="BW211" s="153" t="s">
        <v>190</v>
      </c>
      <c r="BX211" s="153" t="s">
        <v>191</v>
      </c>
      <c r="BY211" s="153" t="s">
        <v>192</v>
      </c>
      <c r="BZ211" s="153" t="s">
        <v>193</v>
      </c>
      <c r="CA211" s="153" t="s">
        <v>194</v>
      </c>
      <c r="CB211" s="153" t="s">
        <v>195</v>
      </c>
      <c r="CC211" s="153" t="s">
        <v>196</v>
      </c>
      <c r="CD211" s="153" t="s">
        <v>197</v>
      </c>
      <c r="CE211" s="154" t="s">
        <v>198</v>
      </c>
      <c r="CF211" s="154" t="s">
        <v>199</v>
      </c>
      <c r="CG211" s="154" t="s">
        <v>512</v>
      </c>
      <c r="CH211" s="154" t="s">
        <v>513</v>
      </c>
      <c r="CI211" s="154" t="s">
        <v>584</v>
      </c>
      <c r="CJ211" s="154" t="s">
        <v>585</v>
      </c>
      <c r="CK211" s="153"/>
      <c r="CL211" s="153"/>
      <c r="CM211" s="153"/>
      <c r="CN211" s="153"/>
      <c r="CO211" s="153"/>
      <c r="CP211" s="153"/>
      <c r="CQ211" s="153"/>
      <c r="CR211" s="153"/>
      <c r="CS211" s="153"/>
      <c r="CT211" s="153"/>
      <c r="CU211" s="154"/>
      <c r="CV211" s="154"/>
      <c r="CW211" s="155"/>
      <c r="CX211" s="154"/>
      <c r="CY211" s="154"/>
      <c r="CZ211" s="154"/>
      <c r="DA211" s="154"/>
      <c r="DB211" s="154"/>
      <c r="DC211" s="154"/>
      <c r="DD211" s="154"/>
      <c r="DE211" s="154"/>
      <c r="DF211" s="154"/>
      <c r="DG211" s="154"/>
      <c r="DH211" s="154"/>
      <c r="DI211" s="154"/>
      <c r="DJ211" s="154"/>
      <c r="DK211" s="154"/>
      <c r="DL211" s="154"/>
      <c r="DM211" s="154"/>
      <c r="DN211" s="154"/>
      <c r="DO211" s="154"/>
      <c r="DP211" s="154"/>
      <c r="DQ211" s="154"/>
      <c r="DR211" s="154"/>
      <c r="DS211" s="154"/>
      <c r="DT211" s="154"/>
      <c r="DU211" s="154"/>
      <c r="DV211" s="154"/>
      <c r="DW211" s="154"/>
      <c r="DX211" s="154"/>
      <c r="DY211" s="154"/>
      <c r="DZ211" s="154"/>
      <c r="EA211" s="154"/>
      <c r="EB211" s="154"/>
      <c r="EC211" s="154"/>
      <c r="ED211" s="154"/>
      <c r="EE211" s="154"/>
      <c r="EF211" s="154"/>
      <c r="EG211" s="154"/>
      <c r="EH211" s="154"/>
      <c r="EI211" s="154"/>
      <c r="EJ211" s="154"/>
      <c r="EK211" s="154"/>
      <c r="EL211" s="154"/>
      <c r="EM211" s="154"/>
    </row>
    <row r="212" spans="4:143">
      <c r="D212" s="12" t="s">
        <v>3</v>
      </c>
      <c r="E212" s="12" t="s">
        <v>3</v>
      </c>
    </row>
    <row r="213" spans="4:143">
      <c r="D213" s="12" t="s">
        <v>5</v>
      </c>
      <c r="E213" s="12" t="s">
        <v>5</v>
      </c>
    </row>
    <row r="214" spans="4:143">
      <c r="D214" s="12" t="s">
        <v>7</v>
      </c>
      <c r="E214" s="12" t="s">
        <v>7</v>
      </c>
    </row>
    <row r="215" spans="4:143">
      <c r="D215" s="12" t="s">
        <v>9</v>
      </c>
      <c r="E215" s="12" t="s">
        <v>9</v>
      </c>
    </row>
    <row r="216" spans="4:143">
      <c r="D216" s="12" t="s">
        <v>10</v>
      </c>
      <c r="E216" s="12" t="s">
        <v>10</v>
      </c>
    </row>
    <row r="217" spans="4:143">
      <c r="D217" s="12" t="s">
        <v>12</v>
      </c>
      <c r="E217" s="12" t="s">
        <v>12</v>
      </c>
    </row>
    <row r="218" spans="4:143">
      <c r="D218" s="12" t="s">
        <v>13</v>
      </c>
      <c r="E218" s="12" t="s">
        <v>13</v>
      </c>
    </row>
    <row r="219" spans="4:143">
      <c r="D219" s="12" t="s">
        <v>14</v>
      </c>
      <c r="E219" s="12" t="s">
        <v>14</v>
      </c>
    </row>
    <row r="220" spans="4:143">
      <c r="D220" s="12" t="s">
        <v>15</v>
      </c>
      <c r="E220" s="12" t="s">
        <v>15</v>
      </c>
    </row>
    <row r="221" spans="4:143">
      <c r="D221" s="12" t="s">
        <v>17</v>
      </c>
      <c r="E221" s="12" t="s">
        <v>17</v>
      </c>
    </row>
    <row r="222" spans="4:143">
      <c r="D222" s="12" t="s">
        <v>18</v>
      </c>
      <c r="E222" s="12" t="s">
        <v>18</v>
      </c>
    </row>
    <row r="223" spans="4:143">
      <c r="D223" s="77" t="s">
        <v>19</v>
      </c>
      <c r="E223" s="77" t="s">
        <v>19</v>
      </c>
    </row>
    <row r="224" spans="4:143">
      <c r="D224" s="12" t="s">
        <v>21</v>
      </c>
      <c r="E224" s="12" t="s">
        <v>21</v>
      </c>
    </row>
    <row r="225" spans="4:5">
      <c r="D225" s="12" t="s">
        <v>22</v>
      </c>
      <c r="E225" s="12" t="s">
        <v>22</v>
      </c>
    </row>
    <row r="226" spans="4:5">
      <c r="D226" s="12" t="s">
        <v>23</v>
      </c>
      <c r="E226" s="12" t="s">
        <v>23</v>
      </c>
    </row>
    <row r="227" spans="4:5">
      <c r="D227" s="12" t="s">
        <v>24</v>
      </c>
      <c r="E227" s="12" t="s">
        <v>24</v>
      </c>
    </row>
    <row r="228" spans="4:5">
      <c r="D228" s="12" t="s">
        <v>25</v>
      </c>
      <c r="E228" s="12" t="s">
        <v>25</v>
      </c>
    </row>
    <row r="229" spans="4:5">
      <c r="D229" s="12" t="s">
        <v>26</v>
      </c>
      <c r="E229" s="12" t="s">
        <v>26</v>
      </c>
    </row>
    <row r="230" spans="4:5">
      <c r="D230" s="90" t="s">
        <v>28</v>
      </c>
      <c r="E230" s="90" t="s">
        <v>28</v>
      </c>
    </row>
    <row r="231" spans="4:5">
      <c r="D231" s="90" t="s">
        <v>29</v>
      </c>
      <c r="E231" s="90" t="s">
        <v>29</v>
      </c>
    </row>
    <row r="232" spans="4:5" ht="13.5" thickBot="1">
      <c r="D232" s="158" t="s">
        <v>205</v>
      </c>
      <c r="E232" s="158" t="s">
        <v>205</v>
      </c>
    </row>
    <row r="233" spans="4:5">
      <c r="D233" s="159"/>
      <c r="E233" s="159"/>
    </row>
    <row r="234" spans="4:5">
      <c r="D234" s="159"/>
      <c r="E234" s="159"/>
    </row>
    <row r="235" spans="4:5">
      <c r="D235" s="150" t="s">
        <v>492</v>
      </c>
      <c r="E235" s="279" t="s">
        <v>581</v>
      </c>
    </row>
    <row r="236" spans="4:5">
      <c r="D236" s="152" t="s">
        <v>579</v>
      </c>
      <c r="E236" s="278" t="s">
        <v>580</v>
      </c>
    </row>
    <row r="237" spans="4:5">
      <c r="D237" s="56" t="s">
        <v>493</v>
      </c>
      <c r="E237" s="56" t="s">
        <v>494</v>
      </c>
    </row>
    <row r="238" spans="4:5">
      <c r="D238" s="12" t="s">
        <v>3</v>
      </c>
      <c r="E238" s="12" t="s">
        <v>3</v>
      </c>
    </row>
    <row r="239" spans="4:5">
      <c r="D239" s="12" t="s">
        <v>5</v>
      </c>
      <c r="E239" s="12" t="s">
        <v>5</v>
      </c>
    </row>
    <row r="240" spans="4:5">
      <c r="D240" s="12" t="s">
        <v>7</v>
      </c>
      <c r="E240" s="12" t="s">
        <v>7</v>
      </c>
    </row>
    <row r="241" spans="4:5">
      <c r="D241" s="12" t="s">
        <v>9</v>
      </c>
      <c r="E241" s="12" t="s">
        <v>9</v>
      </c>
    </row>
    <row r="242" spans="4:5">
      <c r="D242" s="12" t="s">
        <v>10</v>
      </c>
      <c r="E242" s="12" t="s">
        <v>10</v>
      </c>
    </row>
    <row r="243" spans="4:5">
      <c r="D243" s="12" t="s">
        <v>12</v>
      </c>
      <c r="E243" s="12" t="s">
        <v>12</v>
      </c>
    </row>
    <row r="244" spans="4:5">
      <c r="D244" s="12" t="s">
        <v>13</v>
      </c>
      <c r="E244" s="12" t="s">
        <v>13</v>
      </c>
    </row>
    <row r="245" spans="4:5">
      <c r="D245" s="12" t="s">
        <v>14</v>
      </c>
      <c r="E245" s="12" t="s">
        <v>14</v>
      </c>
    </row>
    <row r="246" spans="4:5">
      <c r="D246" s="12" t="s">
        <v>15</v>
      </c>
      <c r="E246" s="12" t="s">
        <v>15</v>
      </c>
    </row>
    <row r="247" spans="4:5">
      <c r="D247" s="12" t="s">
        <v>17</v>
      </c>
      <c r="E247" s="12" t="s">
        <v>17</v>
      </c>
    </row>
    <row r="248" spans="4:5">
      <c r="D248" s="12" t="s">
        <v>18</v>
      </c>
      <c r="E248" s="12" t="s">
        <v>18</v>
      </c>
    </row>
    <row r="249" spans="4:5">
      <c r="D249" s="77" t="s">
        <v>19</v>
      </c>
      <c r="E249" s="77" t="s">
        <v>19</v>
      </c>
    </row>
    <row r="250" spans="4:5">
      <c r="D250" s="12" t="s">
        <v>21</v>
      </c>
      <c r="E250" s="12" t="s">
        <v>21</v>
      </c>
    </row>
    <row r="251" spans="4:5">
      <c r="D251" s="12" t="s">
        <v>22</v>
      </c>
      <c r="E251" s="12" t="s">
        <v>22</v>
      </c>
    </row>
    <row r="252" spans="4:5">
      <c r="D252" s="12" t="s">
        <v>23</v>
      </c>
      <c r="E252" s="12" t="s">
        <v>23</v>
      </c>
    </row>
    <row r="253" spans="4:5">
      <c r="D253" s="12" t="s">
        <v>24</v>
      </c>
      <c r="E253" s="12" t="s">
        <v>24</v>
      </c>
    </row>
    <row r="254" spans="4:5">
      <c r="D254" s="12" t="s">
        <v>25</v>
      </c>
      <c r="E254" s="12" t="s">
        <v>25</v>
      </c>
    </row>
    <row r="255" spans="4:5">
      <c r="D255" s="12" t="s">
        <v>26</v>
      </c>
      <c r="E255" s="12" t="s">
        <v>26</v>
      </c>
    </row>
    <row r="256" spans="4:5">
      <c r="D256" s="90" t="s">
        <v>28</v>
      </c>
      <c r="E256" s="12" t="s">
        <v>28</v>
      </c>
    </row>
    <row r="257" spans="4:5">
      <c r="D257" s="222" t="s">
        <v>29</v>
      </c>
      <c r="E257" s="222" t="s">
        <v>29</v>
      </c>
    </row>
    <row r="258" spans="4:5">
      <c r="D258" s="12" t="s">
        <v>30</v>
      </c>
      <c r="E258" s="12" t="s">
        <v>30</v>
      </c>
    </row>
    <row r="259" spans="4:5">
      <c r="D259" s="12" t="s">
        <v>31</v>
      </c>
      <c r="E259" s="12" t="s">
        <v>31</v>
      </c>
    </row>
    <row r="260" spans="4:5">
      <c r="D260" s="162" t="s">
        <v>495</v>
      </c>
      <c r="E260" s="280" t="s">
        <v>495</v>
      </c>
    </row>
    <row r="261" spans="4:5">
      <c r="D261" s="56"/>
      <c r="E261" s="56"/>
    </row>
    <row r="262" spans="4:5">
      <c r="D262" s="150" t="s">
        <v>496</v>
      </c>
      <c r="E262" s="279" t="s">
        <v>497</v>
      </c>
    </row>
    <row r="263" spans="4:5">
      <c r="D263" s="152" t="s">
        <v>579</v>
      </c>
      <c r="E263" s="278" t="s">
        <v>580</v>
      </c>
    </row>
    <row r="264" spans="4:5">
      <c r="D264" s="12" t="s">
        <v>3</v>
      </c>
      <c r="E264" s="12" t="s">
        <v>3</v>
      </c>
    </row>
    <row r="265" spans="4:5">
      <c r="D265" s="12" t="s">
        <v>5</v>
      </c>
      <c r="E265" s="12" t="s">
        <v>5</v>
      </c>
    </row>
    <row r="266" spans="4:5">
      <c r="D266" s="12" t="s">
        <v>7</v>
      </c>
      <c r="E266" s="12" t="s">
        <v>7</v>
      </c>
    </row>
    <row r="267" spans="4:5">
      <c r="D267" s="12" t="s">
        <v>9</v>
      </c>
      <c r="E267" s="12" t="s">
        <v>9</v>
      </c>
    </row>
    <row r="268" spans="4:5">
      <c r="D268" s="12" t="s">
        <v>10</v>
      </c>
      <c r="E268" s="12" t="s">
        <v>10</v>
      </c>
    </row>
    <row r="269" spans="4:5">
      <c r="D269" s="12" t="s">
        <v>12</v>
      </c>
      <c r="E269" s="12" t="s">
        <v>12</v>
      </c>
    </row>
    <row r="270" spans="4:5">
      <c r="D270" s="12" t="s">
        <v>13</v>
      </c>
      <c r="E270" s="12" t="s">
        <v>13</v>
      </c>
    </row>
    <row r="271" spans="4:5">
      <c r="D271" s="12" t="s">
        <v>14</v>
      </c>
      <c r="E271" s="12" t="s">
        <v>14</v>
      </c>
    </row>
    <row r="272" spans="4:5">
      <c r="D272" s="12" t="s">
        <v>15</v>
      </c>
      <c r="E272" s="12" t="s">
        <v>15</v>
      </c>
    </row>
    <row r="273" spans="4:5">
      <c r="D273" s="12" t="s">
        <v>17</v>
      </c>
      <c r="E273" s="12" t="s">
        <v>17</v>
      </c>
    </row>
    <row r="274" spans="4:5">
      <c r="D274" s="12" t="s">
        <v>18</v>
      </c>
      <c r="E274" s="12" t="s">
        <v>18</v>
      </c>
    </row>
    <row r="275" spans="4:5">
      <c r="D275" s="77" t="s">
        <v>19</v>
      </c>
      <c r="E275" s="77" t="s">
        <v>19</v>
      </c>
    </row>
    <row r="276" spans="4:5">
      <c r="D276" s="12" t="s">
        <v>21</v>
      </c>
      <c r="E276" s="12" t="s">
        <v>21</v>
      </c>
    </row>
    <row r="277" spans="4:5">
      <c r="D277" s="12" t="s">
        <v>22</v>
      </c>
      <c r="E277" s="12" t="s">
        <v>22</v>
      </c>
    </row>
    <row r="278" spans="4:5">
      <c r="D278" s="12" t="s">
        <v>23</v>
      </c>
      <c r="E278" s="12" t="s">
        <v>23</v>
      </c>
    </row>
    <row r="279" spans="4:5">
      <c r="D279" s="12" t="s">
        <v>24</v>
      </c>
      <c r="E279" s="12" t="s">
        <v>24</v>
      </c>
    </row>
    <row r="280" spans="4:5">
      <c r="D280" s="12" t="s">
        <v>25</v>
      </c>
      <c r="E280" s="12" t="s">
        <v>25</v>
      </c>
    </row>
    <row r="281" spans="4:5">
      <c r="D281" s="12" t="s">
        <v>26</v>
      </c>
      <c r="E281" s="12" t="s">
        <v>26</v>
      </c>
    </row>
    <row r="282" spans="4:5">
      <c r="D282" s="90" t="s">
        <v>28</v>
      </c>
      <c r="E282" s="12" t="s">
        <v>28</v>
      </c>
    </row>
    <row r="283" spans="4:5">
      <c r="D283" s="222" t="s">
        <v>29</v>
      </c>
      <c r="E283" s="12" t="s">
        <v>29</v>
      </c>
    </row>
    <row r="284" spans="4:5">
      <c r="D284" s="12" t="s">
        <v>30</v>
      </c>
      <c r="E284" s="222" t="s">
        <v>30</v>
      </c>
    </row>
    <row r="285" spans="4:5" ht="13.5" thickBot="1">
      <c r="D285" s="158" t="s">
        <v>205</v>
      </c>
      <c r="E285" s="276" t="s">
        <v>498</v>
      </c>
    </row>
    <row r="286" spans="4:5" ht="13.5" thickBot="1">
      <c r="D286" s="166" t="s">
        <v>499</v>
      </c>
      <c r="E286" s="277" t="s">
        <v>500</v>
      </c>
    </row>
    <row r="287" spans="4:5" ht="13.5" thickBot="1">
      <c r="D287" s="158" t="s">
        <v>501</v>
      </c>
      <c r="E287" s="276" t="s">
        <v>502</v>
      </c>
    </row>
    <row r="288" spans="4:5">
      <c r="D288" s="56"/>
      <c r="E288" s="56"/>
    </row>
    <row r="289" spans="4:88">
      <c r="D289" s="56"/>
      <c r="E289" s="56"/>
    </row>
    <row r="290" spans="4:88">
      <c r="D290" s="169" t="s">
        <v>503</v>
      </c>
      <c r="E290" s="169" t="s">
        <v>504</v>
      </c>
    </row>
    <row r="292" spans="4:88" ht="15.75">
      <c r="D292" s="285" t="s">
        <v>505</v>
      </c>
    </row>
    <row r="294" spans="4:88">
      <c r="D294" t="s">
        <v>506</v>
      </c>
      <c r="E294" t="s">
        <v>507</v>
      </c>
      <c r="G294" s="153" t="s">
        <v>42</v>
      </c>
      <c r="H294" s="153" t="s">
        <v>43</v>
      </c>
      <c r="I294" s="153" t="s">
        <v>44</v>
      </c>
      <c r="J294" s="153" t="s">
        <v>45</v>
      </c>
      <c r="K294" s="153" t="s">
        <v>46</v>
      </c>
      <c r="L294" s="153" t="s">
        <v>47</v>
      </c>
      <c r="M294" s="153" t="s">
        <v>48</v>
      </c>
      <c r="N294" s="153" t="s">
        <v>49</v>
      </c>
      <c r="O294" s="153" t="s">
        <v>50</v>
      </c>
      <c r="P294" s="153" t="s">
        <v>51</v>
      </c>
      <c r="Q294" s="153" t="s">
        <v>52</v>
      </c>
      <c r="R294" s="153" t="s">
        <v>53</v>
      </c>
      <c r="S294" s="153" t="s">
        <v>54</v>
      </c>
      <c r="T294" s="153" t="s">
        <v>55</v>
      </c>
      <c r="U294" s="153" t="s">
        <v>56</v>
      </c>
      <c r="V294" s="153" t="s">
        <v>57</v>
      </c>
      <c r="W294" s="153" t="s">
        <v>58</v>
      </c>
      <c r="X294" s="153" t="s">
        <v>59</v>
      </c>
      <c r="Y294" s="153" t="s">
        <v>60</v>
      </c>
      <c r="Z294" s="153" t="s">
        <v>61</v>
      </c>
      <c r="AA294" s="153" t="s">
        <v>62</v>
      </c>
      <c r="AB294" s="153" t="s">
        <v>63</v>
      </c>
      <c r="AC294" s="153" t="s">
        <v>64</v>
      </c>
      <c r="AD294" s="153" t="s">
        <v>65</v>
      </c>
      <c r="AE294" s="154" t="s">
        <v>66</v>
      </c>
      <c r="AF294" s="154" t="s">
        <v>67</v>
      </c>
      <c r="AG294" s="155" t="s">
        <v>68</v>
      </c>
      <c r="AH294" s="154" t="s">
        <v>69</v>
      </c>
      <c r="AI294" s="154" t="s">
        <v>70</v>
      </c>
      <c r="AJ294" s="154" t="s">
        <v>71</v>
      </c>
      <c r="AK294" s="154" t="s">
        <v>72</v>
      </c>
      <c r="AL294" s="154" t="s">
        <v>73</v>
      </c>
      <c r="AM294" s="154" t="s">
        <v>74</v>
      </c>
      <c r="AN294" s="154" t="s">
        <v>75</v>
      </c>
      <c r="AO294" s="154" t="s">
        <v>76</v>
      </c>
      <c r="AP294" s="154" t="s">
        <v>77</v>
      </c>
      <c r="AQ294" s="154" t="s">
        <v>78</v>
      </c>
      <c r="AR294" s="154" t="s">
        <v>79</v>
      </c>
      <c r="AS294" s="154" t="s">
        <v>80</v>
      </c>
      <c r="AT294" s="154" t="s">
        <v>81</v>
      </c>
      <c r="AU294" s="154" t="s">
        <v>82</v>
      </c>
      <c r="AV294" s="154" t="s">
        <v>83</v>
      </c>
      <c r="AW294" s="154" t="s">
        <v>84</v>
      </c>
      <c r="AX294" s="154" t="s">
        <v>85</v>
      </c>
      <c r="AY294" s="154" t="s">
        <v>86</v>
      </c>
      <c r="AZ294" s="154" t="s">
        <v>87</v>
      </c>
      <c r="BA294" s="154" t="s">
        <v>88</v>
      </c>
      <c r="BB294" s="154" t="s">
        <v>89</v>
      </c>
      <c r="BC294" s="154" t="s">
        <v>90</v>
      </c>
      <c r="BD294" s="154" t="s">
        <v>91</v>
      </c>
      <c r="BE294" s="154" t="s">
        <v>92</v>
      </c>
      <c r="BF294" s="154" t="s">
        <v>93</v>
      </c>
      <c r="BG294" s="154" t="s">
        <v>94</v>
      </c>
      <c r="BH294" s="154" t="s">
        <v>95</v>
      </c>
      <c r="BI294" s="154" t="s">
        <v>96</v>
      </c>
      <c r="BJ294" s="154" t="s">
        <v>97</v>
      </c>
      <c r="BK294" s="154" t="s">
        <v>98</v>
      </c>
      <c r="BL294" s="154" t="s">
        <v>99</v>
      </c>
      <c r="BM294" s="154" t="s">
        <v>100</v>
      </c>
      <c r="BN294" s="154" t="s">
        <v>101</v>
      </c>
      <c r="BO294" s="154" t="s">
        <v>102</v>
      </c>
      <c r="BP294" s="154" t="s">
        <v>103</v>
      </c>
      <c r="BQ294" s="154" t="s">
        <v>104</v>
      </c>
      <c r="BR294" s="154" t="s">
        <v>105</v>
      </c>
      <c r="BS294" s="154" t="s">
        <v>106</v>
      </c>
      <c r="BT294" s="154" t="s">
        <v>107</v>
      </c>
      <c r="BU294" s="154" t="s">
        <v>108</v>
      </c>
      <c r="BV294" s="154" t="s">
        <v>109</v>
      </c>
      <c r="BW294" s="154" t="s">
        <v>110</v>
      </c>
      <c r="BX294" s="154" t="s">
        <v>111</v>
      </c>
      <c r="BY294" s="154" t="s">
        <v>112</v>
      </c>
      <c r="BZ294" s="154" t="s">
        <v>113</v>
      </c>
      <c r="CA294" s="154" t="s">
        <v>114</v>
      </c>
      <c r="CB294" s="154" t="s">
        <v>115</v>
      </c>
      <c r="CC294" s="154" t="s">
        <v>116</v>
      </c>
      <c r="CD294" s="154" t="s">
        <v>117</v>
      </c>
      <c r="CE294" s="154" t="s">
        <v>118</v>
      </c>
      <c r="CF294" s="154" t="s">
        <v>119</v>
      </c>
      <c r="CG294" s="154" t="s">
        <v>508</v>
      </c>
      <c r="CH294" s="154" t="s">
        <v>509</v>
      </c>
      <c r="CI294" s="154" t="s">
        <v>582</v>
      </c>
      <c r="CJ294" s="154" t="s">
        <v>583</v>
      </c>
    </row>
    <row r="295" spans="4:88">
      <c r="D295" t="s">
        <v>510</v>
      </c>
      <c r="E295" t="s">
        <v>511</v>
      </c>
      <c r="G295" s="153" t="s">
        <v>122</v>
      </c>
      <c r="H295" s="153" t="s">
        <v>123</v>
      </c>
      <c r="I295" s="153" t="s">
        <v>124</v>
      </c>
      <c r="J295" s="153" t="s">
        <v>125</v>
      </c>
      <c r="K295" s="153" t="s">
        <v>126</v>
      </c>
      <c r="L295" s="153" t="s">
        <v>127</v>
      </c>
      <c r="M295" s="153" t="s">
        <v>128</v>
      </c>
      <c r="N295" s="153" t="s">
        <v>129</v>
      </c>
      <c r="O295" s="153" t="s">
        <v>130</v>
      </c>
      <c r="P295" s="153" t="s">
        <v>131</v>
      </c>
      <c r="Q295" s="153" t="s">
        <v>132</v>
      </c>
      <c r="R295" s="153" t="s">
        <v>133</v>
      </c>
      <c r="S295" s="153" t="s">
        <v>134</v>
      </c>
      <c r="T295" s="153" t="s">
        <v>135</v>
      </c>
      <c r="U295" s="153" t="s">
        <v>136</v>
      </c>
      <c r="V295" s="153" t="s">
        <v>137</v>
      </c>
      <c r="W295" s="153" t="s">
        <v>138</v>
      </c>
      <c r="X295" s="153" t="s">
        <v>139</v>
      </c>
      <c r="Y295" s="153" t="s">
        <v>140</v>
      </c>
      <c r="Z295" s="153" t="s">
        <v>141</v>
      </c>
      <c r="AA295" s="153" t="s">
        <v>142</v>
      </c>
      <c r="AB295" s="153" t="s">
        <v>143</v>
      </c>
      <c r="AC295" s="153" t="s">
        <v>144</v>
      </c>
      <c r="AD295" s="153" t="s">
        <v>145</v>
      </c>
      <c r="AE295" s="153" t="s">
        <v>146</v>
      </c>
      <c r="AF295" s="153" t="s">
        <v>147</v>
      </c>
      <c r="AG295" s="153" t="s">
        <v>148</v>
      </c>
      <c r="AH295" s="153" t="s">
        <v>149</v>
      </c>
      <c r="AI295" s="153" t="s">
        <v>150</v>
      </c>
      <c r="AJ295" s="153" t="s">
        <v>151</v>
      </c>
      <c r="AK295" s="153" t="s">
        <v>152</v>
      </c>
      <c r="AL295" s="153" t="s">
        <v>153</v>
      </c>
      <c r="AM295" s="153" t="s">
        <v>154</v>
      </c>
      <c r="AN295" s="153" t="s">
        <v>155</v>
      </c>
      <c r="AO295" s="153" t="s">
        <v>156</v>
      </c>
      <c r="AP295" s="153" t="s">
        <v>157</v>
      </c>
      <c r="AQ295" s="153" t="s">
        <v>158</v>
      </c>
      <c r="AR295" s="153" t="s">
        <v>159</v>
      </c>
      <c r="AS295" s="153" t="s">
        <v>160</v>
      </c>
      <c r="AT295" s="153" t="s">
        <v>161</v>
      </c>
      <c r="AU295" s="153" t="s">
        <v>162</v>
      </c>
      <c r="AV295" s="153" t="s">
        <v>163</v>
      </c>
      <c r="AW295" s="153" t="s">
        <v>164</v>
      </c>
      <c r="AX295" s="153" t="s">
        <v>165</v>
      </c>
      <c r="AY295" s="153" t="s">
        <v>166</v>
      </c>
      <c r="AZ295" s="153" t="s">
        <v>167</v>
      </c>
      <c r="BA295" s="153" t="s">
        <v>168</v>
      </c>
      <c r="BB295" s="153" t="s">
        <v>169</v>
      </c>
      <c r="BC295" s="153" t="s">
        <v>170</v>
      </c>
      <c r="BD295" s="153" t="s">
        <v>171</v>
      </c>
      <c r="BE295" s="153" t="s">
        <v>172</v>
      </c>
      <c r="BF295" s="153" t="s">
        <v>173</v>
      </c>
      <c r="BG295" s="153" t="s">
        <v>174</v>
      </c>
      <c r="BH295" s="153" t="s">
        <v>175</v>
      </c>
      <c r="BI295" s="153" t="s">
        <v>176</v>
      </c>
      <c r="BJ295" s="153" t="s">
        <v>177</v>
      </c>
      <c r="BK295" s="153" t="s">
        <v>178</v>
      </c>
      <c r="BL295" s="153" t="s">
        <v>179</v>
      </c>
      <c r="BM295" s="153" t="s">
        <v>180</v>
      </c>
      <c r="BN295" s="153" t="s">
        <v>181</v>
      </c>
      <c r="BO295" s="153" t="s">
        <v>182</v>
      </c>
      <c r="BP295" s="153" t="s">
        <v>183</v>
      </c>
      <c r="BQ295" s="153" t="s">
        <v>184</v>
      </c>
      <c r="BR295" s="153" t="s">
        <v>185</v>
      </c>
      <c r="BS295" s="153" t="s">
        <v>186</v>
      </c>
      <c r="BT295" s="153" t="s">
        <v>187</v>
      </c>
      <c r="BU295" s="153" t="s">
        <v>188</v>
      </c>
      <c r="BV295" s="153" t="s">
        <v>189</v>
      </c>
      <c r="BW295" s="153" t="s">
        <v>190</v>
      </c>
      <c r="BX295" s="153" t="s">
        <v>191</v>
      </c>
      <c r="BY295" s="153" t="s">
        <v>192</v>
      </c>
      <c r="BZ295" s="153" t="s">
        <v>193</v>
      </c>
      <c r="CA295" s="153" t="s">
        <v>194</v>
      </c>
      <c r="CB295" s="153" t="s">
        <v>195</v>
      </c>
      <c r="CC295" s="153" t="s">
        <v>196</v>
      </c>
      <c r="CD295" s="153" t="s">
        <v>197</v>
      </c>
      <c r="CE295" s="153" t="s">
        <v>198</v>
      </c>
      <c r="CF295" s="153" t="s">
        <v>199</v>
      </c>
      <c r="CG295" s="153" t="s">
        <v>512</v>
      </c>
      <c r="CH295" s="153" t="s">
        <v>513</v>
      </c>
      <c r="CI295" s="154" t="s">
        <v>584</v>
      </c>
      <c r="CJ295" s="154" t="s">
        <v>585</v>
      </c>
    </row>
    <row r="296" spans="4:88">
      <c r="D296" t="s">
        <v>242</v>
      </c>
      <c r="E296" t="s">
        <v>243</v>
      </c>
    </row>
    <row r="297" spans="4:88">
      <c r="D297" t="s">
        <v>246</v>
      </c>
      <c r="E297" t="s">
        <v>247</v>
      </c>
    </row>
    <row r="298" spans="4:88">
      <c r="D298" t="s">
        <v>514</v>
      </c>
      <c r="E298" t="s">
        <v>515</v>
      </c>
    </row>
    <row r="299" spans="4:88">
      <c r="D299" t="s">
        <v>516</v>
      </c>
      <c r="E299" t="s">
        <v>494</v>
      </c>
    </row>
    <row r="300" spans="4:88">
      <c r="D300" t="s">
        <v>517</v>
      </c>
      <c r="E300" t="s">
        <v>518</v>
      </c>
    </row>
    <row r="301" spans="4:88">
      <c r="D301" t="s">
        <v>519</v>
      </c>
      <c r="E301" t="s">
        <v>520</v>
      </c>
    </row>
    <row r="302" spans="4:88">
      <c r="D302" t="s">
        <v>521</v>
      </c>
      <c r="E302" t="s">
        <v>522</v>
      </c>
    </row>
    <row r="303" spans="4:88">
      <c r="D303" t="s">
        <v>315</v>
      </c>
      <c r="E303" t="s">
        <v>316</v>
      </c>
    </row>
    <row r="304" spans="4:88">
      <c r="D304" t="s">
        <v>523</v>
      </c>
      <c r="E304" t="s">
        <v>524</v>
      </c>
    </row>
    <row r="305" spans="4:5">
      <c r="D305" t="s">
        <v>525</v>
      </c>
      <c r="E305" t="s">
        <v>526</v>
      </c>
    </row>
    <row r="306" spans="4:5">
      <c r="D306" t="s">
        <v>317</v>
      </c>
      <c r="E306" t="s">
        <v>318</v>
      </c>
    </row>
    <row r="307" spans="4:5">
      <c r="D307" t="s">
        <v>319</v>
      </c>
      <c r="E307" t="s">
        <v>320</v>
      </c>
    </row>
    <row r="308" spans="4:5">
      <c r="D308" t="s">
        <v>527</v>
      </c>
      <c r="E308" t="s">
        <v>528</v>
      </c>
    </row>
    <row r="309" spans="4:5">
      <c r="D309" t="s">
        <v>321</v>
      </c>
      <c r="E309" t="s">
        <v>322</v>
      </c>
    </row>
    <row r="310" spans="4:5">
      <c r="D310" t="s">
        <v>323</v>
      </c>
      <c r="E310" t="s">
        <v>323</v>
      </c>
    </row>
    <row r="311" spans="4:5">
      <c r="D311" t="s">
        <v>529</v>
      </c>
      <c r="E311" t="s">
        <v>529</v>
      </c>
    </row>
    <row r="312" spans="4:5">
      <c r="D312" t="s">
        <v>324</v>
      </c>
      <c r="E312" t="s">
        <v>325</v>
      </c>
    </row>
    <row r="313" spans="4:5">
      <c r="D313" t="s">
        <v>530</v>
      </c>
      <c r="E313" t="s">
        <v>531</v>
      </c>
    </row>
    <row r="314" spans="4:5">
      <c r="D314" t="s">
        <v>532</v>
      </c>
      <c r="E314" t="s">
        <v>533</v>
      </c>
    </row>
    <row r="315" spans="4:5">
      <c r="D315" s="378" t="s">
        <v>534</v>
      </c>
      <c r="E315" s="378" t="s">
        <v>535</v>
      </c>
    </row>
    <row r="316" spans="4:5">
      <c r="D316" s="378" t="s">
        <v>536</v>
      </c>
      <c r="E316" s="378" t="s">
        <v>537</v>
      </c>
    </row>
    <row r="317" spans="4:5">
      <c r="D317" s="378" t="s">
        <v>538</v>
      </c>
      <c r="E317" s="378" t="s">
        <v>539</v>
      </c>
    </row>
    <row r="318" spans="4:5">
      <c r="D318" t="s">
        <v>540</v>
      </c>
      <c r="E318" t="s">
        <v>541</v>
      </c>
    </row>
    <row r="319" spans="4:5">
      <c r="D319" t="s">
        <v>330</v>
      </c>
      <c r="E319" t="s">
        <v>331</v>
      </c>
    </row>
    <row r="320" spans="4:5">
      <c r="D320" t="s">
        <v>332</v>
      </c>
      <c r="E320" t="s">
        <v>333</v>
      </c>
    </row>
    <row r="321" spans="4:5">
      <c r="D321" t="s">
        <v>542</v>
      </c>
      <c r="E321" t="s">
        <v>543</v>
      </c>
    </row>
    <row r="322" spans="4:5">
      <c r="D322" t="s">
        <v>544</v>
      </c>
      <c r="E322" t="s">
        <v>545</v>
      </c>
    </row>
    <row r="323" spans="4:5">
      <c r="D323" t="s">
        <v>546</v>
      </c>
      <c r="E323" t="s">
        <v>547</v>
      </c>
    </row>
    <row r="324" spans="4:5">
      <c r="D324" t="s">
        <v>548</v>
      </c>
      <c r="E324" t="s">
        <v>549</v>
      </c>
    </row>
    <row r="325" spans="4:5">
      <c r="D325" t="s">
        <v>550</v>
      </c>
      <c r="E325" t="s">
        <v>551</v>
      </c>
    </row>
    <row r="326" spans="4:5">
      <c r="D326" t="s">
        <v>552</v>
      </c>
      <c r="E326" t="s">
        <v>553</v>
      </c>
    </row>
    <row r="327" spans="4:5">
      <c r="D327" t="s">
        <v>554</v>
      </c>
      <c r="E327" t="s">
        <v>555</v>
      </c>
    </row>
    <row r="328" spans="4:5">
      <c r="D328" t="s">
        <v>556</v>
      </c>
      <c r="E328" t="s">
        <v>557</v>
      </c>
    </row>
    <row r="329" spans="4:5">
      <c r="D329" t="s">
        <v>558</v>
      </c>
      <c r="E329" t="s">
        <v>559</v>
      </c>
    </row>
    <row r="330" spans="4:5">
      <c r="D330" t="s">
        <v>560</v>
      </c>
      <c r="E330" t="s">
        <v>561</v>
      </c>
    </row>
    <row r="331" spans="4:5">
      <c r="D331" t="s">
        <v>562</v>
      </c>
      <c r="E331" t="s">
        <v>563</v>
      </c>
    </row>
    <row r="332" spans="4:5">
      <c r="D332" t="s">
        <v>564</v>
      </c>
      <c r="E332" t="s">
        <v>565</v>
      </c>
    </row>
    <row r="333" spans="4:5">
      <c r="D333" t="s">
        <v>566</v>
      </c>
      <c r="E333" t="s">
        <v>567</v>
      </c>
    </row>
    <row r="334" spans="4:5">
      <c r="D334" t="s">
        <v>568</v>
      </c>
      <c r="E334" t="s">
        <v>568</v>
      </c>
    </row>
    <row r="335" spans="4:5">
      <c r="D335" t="s">
        <v>569</v>
      </c>
      <c r="E335" t="s">
        <v>570</v>
      </c>
    </row>
    <row r="336" spans="4:5">
      <c r="D336" t="s">
        <v>571</v>
      </c>
      <c r="E336" t="s">
        <v>572</v>
      </c>
    </row>
    <row r="337" spans="4:5">
      <c r="D337" t="s">
        <v>573</v>
      </c>
      <c r="E337" t="s">
        <v>574</v>
      </c>
    </row>
    <row r="338" spans="4:5">
      <c r="D338" t="s">
        <v>575</v>
      </c>
      <c r="E338" t="s">
        <v>576</v>
      </c>
    </row>
    <row r="340" spans="4:5">
      <c r="D340" s="378" t="s">
        <v>577</v>
      </c>
      <c r="E340" t="s">
        <v>578</v>
      </c>
    </row>
  </sheetData>
  <mergeCells count="1">
    <mergeCell ref="E98:AC98"/>
  </mergeCells>
  <phoneticPr fontId="5" type="noConversion"/>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3</vt:i4>
      </vt:variant>
    </vt:vector>
  </HeadingPairs>
  <TitlesOfParts>
    <vt:vector size="9" baseType="lpstr">
      <vt:lpstr>Portfolio</vt:lpstr>
      <vt:lpstr>Resultado | Income Statement</vt:lpstr>
      <vt:lpstr>Balanço | Balance Sheet</vt:lpstr>
      <vt:lpstr> Receitas | Revenues</vt:lpstr>
      <vt:lpstr>Indicadores | Indicators</vt:lpstr>
      <vt:lpstr>SOURCE</vt:lpstr>
      <vt:lpstr>_100</vt:lpstr>
      <vt:lpstr>' Receitas | Revenues'!NOIFin</vt:lpstr>
      <vt:lpstr>'Indicadores | Indicators'!NOIFin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2018-02-28T21:40:20Z</dcterms:created>
  <dcterms:modified xsi:type="dcterms:W3CDTF">2026-02-03T19:31:52Z</dcterms:modified>
  <cp:category/>
  <cp:contentStatus/>
</cp:coreProperties>
</file>